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1"/>
  </bookViews>
  <sheets>
    <sheet name="CK - BÁO CÁO LƯU CHUYỂN TT" sheetId="1" r:id="rId1"/>
    <sheet name="CK - BÁO CÁO KẾT QUẢ KINH D" sheetId="2" r:id="rId2"/>
    <sheet name="CK - BÁO CÁO KẾT QUẢ KINH D (2)" sheetId="3" state="hidden" r:id="rId3"/>
    <sheet name="CK - BẢNG CÂN ĐỐI KẾ TOÁN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<sst xmlns="http://schemas.openxmlformats.org/spreadsheetml/2006/main" count="509" uniqueCount="415">
  <si>
    <t>CÔNG TY: CỔ PHẦN CHỨNG KHÓAN XUÂN THÀNH</t>
  </si>
  <si>
    <t xml:space="preserve">                            Mẫu số B 01-CTCK</t>
  </si>
  <si>
    <t xml:space="preserve">                             Ban hành theo TT số 95/2008/TT-BTC</t>
  </si>
  <si>
    <t xml:space="preserve">                              ngày 24/10/2008 của Bộ tài chính</t>
  </si>
  <si>
    <t>BẢNG CÂN ĐỐI KẾ TOÁN</t>
  </si>
  <si>
    <t>ĐVT: VNĐ</t>
  </si>
  <si>
    <t>Chỉ tiêu</t>
  </si>
  <si>
    <t>Mã chỉ tiêu</t>
  </si>
  <si>
    <t>Thuyết minh</t>
  </si>
  <si>
    <t>Số cuối kỳ</t>
  </si>
  <si>
    <t>Số đầu năm</t>
  </si>
  <si>
    <t>TÀI SẢN</t>
  </si>
  <si>
    <t>A- TÀI SẢN NGẮN HẠN</t>
  </si>
  <si>
    <t>I. Tiền và các khoản tương đương tiền</t>
  </si>
  <si>
    <t>1. Tiền</t>
  </si>
  <si>
    <t>2. Các khoản tương đương tiền</t>
  </si>
  <si>
    <t>II. Các khoản đầu tư tài chính ngắn hạn</t>
  </si>
  <si>
    <t>1. Đầu tư ngắn hạn</t>
  </si>
  <si>
    <t>2. Dự phòng giảm giá đầu tư ngắn hạn</t>
  </si>
  <si>
    <t>III. Các khoản phải thu ngắn hạn</t>
  </si>
  <si>
    <t>1. Phải thu khách hàng</t>
  </si>
  <si>
    <t>2. Trả trước cho người bán</t>
  </si>
  <si>
    <t>3. Phải thu nội bộ ngắn hạn</t>
  </si>
  <si>
    <t>4. Phải thu hoạt động giao dịch chứng khoán</t>
  </si>
  <si>
    <t>5. Các khoản phải thu khác</t>
  </si>
  <si>
    <t>6. Dự phòng phải thu ngắn hạn khó đòi</t>
  </si>
  <si>
    <t>IV. Hàng tồn kho</t>
  </si>
  <si>
    <t>1. Hàng tồn kho</t>
  </si>
  <si>
    <t>2. Dự phòng giảm giá hàng tồn kho</t>
  </si>
  <si>
    <t>V.Tài sản ngắn hạn khác</t>
  </si>
  <si>
    <t>1. Chi phí trả trước ngắn hạn</t>
  </si>
  <si>
    <t>2. Thuế GTGT được khấu trừ</t>
  </si>
  <si>
    <t>3. Thuế và các khoản khác phải thu Nhà nước</t>
  </si>
  <si>
    <t>4. Giao dịch mua bán lại Trái phiếu Chính phủ</t>
  </si>
  <si>
    <t>5. Tài sản ngắn hạn khác</t>
  </si>
  <si>
    <t>B. TÀI SẢN DÀI HẠN</t>
  </si>
  <si>
    <t>I. Các khoản phải thu dài hạn</t>
  </si>
  <si>
    <t>1. Phải thu dài hạn của khách hàng</t>
  </si>
  <si>
    <t>2. Vốn kinh doanh ở đơn vị trực thuộc</t>
  </si>
  <si>
    <t>3. Phải thu dài hạn nội bộ</t>
  </si>
  <si>
    <t>4. Phải thu dài hạn khác</t>
  </si>
  <si>
    <t>5. Dự phòng các khoản phải thu dài hạn khó đòi</t>
  </si>
  <si>
    <t>II.Tài sản cố định</t>
  </si>
  <si>
    <t>1. Tài sản cố định hữu hình</t>
  </si>
  <si>
    <t xml:space="preserve">    - Nguyên giá</t>
  </si>
  <si>
    <t xml:space="preserve">    - Giá trị hao mòn lũy kế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</si>
  <si>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</si>
  <si>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</si>
  <si>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</si>
  <si>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</si>
  <si>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>IV. Các khoản đầu tư tài chính dài hạn</t>
  </si>
  <si>
    <t>1. Đầu tư vào công ty con</t>
  </si>
  <si>
    <t>2. Đầu tư vào công ty liên kết, liên doanh</t>
  </si>
  <si>
    <t>3. Đầu tư chứng khoán dài hạn</t>
  </si>
  <si>
    <t xml:space="preserve">    - Chứng khoán sẵn sàng để bán</t>
  </si>
  <si>
    <t xml:space="preserve">    - Chứng khoán nắm giữ đến ngày đáo hạn</t>
  </si>
  <si>
    <t>4. Đầu tư dài hạn khác</t>
  </si>
  <si>
    <t>5. Dự phòng giảm giá đầu tư tài chính dài hạn</t>
  </si>
  <si>
    <t>V. Tài sản dài hạn khác</t>
  </si>
  <si>
    <t>1. Chi phí trả trước dài hạn</t>
  </si>
  <si>
    <t>2. Tài sản thuế thu nhập hoàn lại</t>
  </si>
  <si>
    <t>3. Tiền nộp Quỹ hỗ trợ thanh toán</t>
  </si>
  <si>
    <t>4. Tài sản dài hạn khác</t>
  </si>
  <si>
    <t>VI. Lợi thế thương mại</t>
  </si>
  <si>
    <t>TỔNG CỘNG TÀI SẢN(270=100+200)</t>
  </si>
  <si>
    <t>NGUỒN VỐN</t>
  </si>
  <si>
    <t>A. NỢ PHẢI TRẢ</t>
  </si>
  <si>
    <t>I. Nợ ngắn hạn</t>
  </si>
  <si>
    <t>1. Vay và nợ ngắn hạn</t>
  </si>
  <si>
    <t>2. Phải trả người bán</t>
  </si>
  <si>
    <t>3. Người mua trả tiền trước</t>
  </si>
  <si>
    <t>5. Phải trả người lao động</t>
  </si>
  <si>
    <t>6. Chi phí phải trả</t>
  </si>
  <si>
    <t>7. Phải trả nội bộ</t>
  </si>
  <si>
    <t>8. Các khoản phải trả, phải nộp ngắn hạn khác</t>
  </si>
  <si>
    <t>9. Phải trả hoạt động giao dịch chứng khoán</t>
  </si>
  <si>
    <t>10. Phải trả hộ cổ tức, gốc và lãi trái phiếu</t>
  </si>
  <si>
    <t>11. Phải trả tổ chức phát hành chứng khoán</t>
  </si>
  <si>
    <t>12. Quỹ khen thưởng, phúc lợi</t>
  </si>
  <si>
    <t>13. Giao dịch mua bán lại trái phiếu Chính phủ</t>
  </si>
  <si>
    <t>14. Doanh thu chưa thực hiện ngắn hạn</t>
  </si>
  <si>
    <t>15. Dự phòng phải trả ngắn hạn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</si>
  <si>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</si>
  <si>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</si>
  <si>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</si>
  <si>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</si>
  <si>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</si>
  <si>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</si>
  <si>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</si>
  <si>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</si>
  <si>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8. Doanh thu chưa thực hiện dài hạn</t>
  </si>
  <si>
    <t>9. Quỹ phát triển khoa học và công nghệ</t>
  </si>
  <si>
    <t>10. Dự phòng bồi thường thiệt hại cho nhà đầu tư</t>
  </si>
  <si>
    <t>B.VỐN CHỦ SỞ HỮU</t>
  </si>
  <si>
    <t>I. Vốn chủ sở hữu</t>
  </si>
  <si>
    <t>1. Vốn đầu tư của chủ sở hữu</t>
  </si>
  <si>
    <t>2. Thặng dư vốn cổ phần</t>
  </si>
  <si>
    <t>3. Vốn bổ xung từ lợi nhuận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</si>
  <si>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</si>
  <si>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</si>
  <si>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</si>
  <si>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</si>
  <si>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</si>
  <si>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</si>
  <si>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</si>
  <si>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</si>
  <si>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12. Quỹ hỗ trợ sắp xếp doanh nghiệp</t>
  </si>
  <si>
    <t>C. LỢI ÍCH CỔ ĐÔNG THIỂU SỐ</t>
  </si>
  <si>
    <t>TỔNG CỘNG NGUỒN VỐN</t>
  </si>
  <si>
    <t>CÁC CHỈ TIÊU NGOÀI BẢNG</t>
  </si>
  <si>
    <t>1. Tài sản cố định thuê ngoài</t>
  </si>
  <si>
    <t>2. Vật tư, chứng chỉ có giá nhận giữ hộ</t>
  </si>
  <si>
    <t>3. Tài sản nhận ký cược</t>
  </si>
  <si>
    <t>4. Nợ khó đòi đã xử lý</t>
  </si>
  <si>
    <t>5. Ngoại tệ các loại</t>
  </si>
  <si>
    <t>6. Chứng khoán lưu ký</t>
  </si>
  <si>
    <t>6.1. Chứng khoán giao dịch</t>
  </si>
  <si>
    <t>6.1.1. Chứng khoán giao dịch của thành viên lưu ký</t>
  </si>
  <si>
    <t>6.1.2. Chứng khoán giao dịch của khách hàng trong nước</t>
  </si>
  <si>
    <t>6.1.3. Chứng khoán giao dịch của khách hàng nước ngoài</t>
  </si>
  <si>
    <t>6.1.4. Chứng khoán giao dịch của tổ chức khác</t>
  </si>
  <si>
    <t>6.2. Chứng khoán tạm ngừng giao dịch</t>
  </si>
  <si>
    <t>6.2.1. Chứng khoán tạm ngừng giao dịch của thành viên lưu ký</t>
  </si>
  <si>
    <t>6.2.2. Chứng khoán tạm ngừng giao dịch của khách hàng trong nước</t>
  </si>
  <si>
    <t>6.2.3. Chứng khoán tạm ngừng giao dịch của khách hàng nước ngoài</t>
  </si>
  <si>
    <t>6.2.4. Chứng khoán tạm ngừng giao dịch của tổ chức khác</t>
  </si>
  <si>
    <t>6.3. Chứng khoán cầm cố</t>
  </si>
  <si>
    <t>6.3.1. Chứng khoán cầm cố của thành viên lưu ký</t>
  </si>
  <si>
    <t>6.3.2. Chứng khoán cầm cố của khách hàng trong nước</t>
  </si>
  <si>
    <t>6.3.3. Chứng khoán cầm cố của khách hàng nước ngoài</t>
  </si>
  <si>
    <t>6.3.4. Chứng khoán cầm cố của tổ chức khác</t>
  </si>
  <si>
    <t>6.4. Chứng khoán tạm giữ</t>
  </si>
  <si>
    <t>6.4.1. Chứng khoán tạm giữ của thành viên lưu ký</t>
  </si>
  <si>
    <t>6.4.2. Chứng khoán tạm giữ của khách hàng trong nước</t>
  </si>
  <si>
    <t>6.4.3. Chứng khoán tạm giữ của khách hàng nước ngoài</t>
  </si>
  <si>
    <t>6.4.4. Chứng khoán tạm giữ của tổ chức khác</t>
  </si>
  <si>
    <t>6.5. Chứng khoán chờ thanh toán</t>
  </si>
  <si>
    <t>6.5.1. Chứng khoán chờ thanh toán của thành viên lưu ký</t>
  </si>
  <si>
    <t>6.5.2. Chứng khoán chờ thanh toán của khách hàng trong nước</t>
  </si>
  <si>
    <t>6.5.3. Chứng khoán chờ thanh toán của khách hàng nước ngoài</t>
  </si>
  <si>
    <t>6.5.4. Chứng khoán chờ thanh toán của tổ chức khác</t>
  </si>
  <si>
    <t>6.6. Chứng khoán phong tỏa chờ rút</t>
  </si>
  <si>
    <t>6.6.1. Chứng khoán phong tỏa chờ rút của thành viên lưu ký</t>
  </si>
  <si>
    <t>6.6.2. Chứng khoán phong tỏa chờ rút của khách hàng trong nước</t>
  </si>
  <si>
    <t>6.6.3. Chứng khoán phong tỏa chờ rút của khách hàng nước ngoài</t>
  </si>
  <si>
    <t>6.6.4. Chứng khoán phong tỏa chờ rút của tổ chức khác</t>
  </si>
  <si>
    <t>6.7. Chứng khoán chờ giao dịch</t>
  </si>
  <si>
    <t>6.7.1. Chứng khoán chờ giao dịch của thành viên lưu ký</t>
  </si>
  <si>
    <t>6.7.2. Chứng khoán chờ giao dịch của khách hàng trong nước</t>
  </si>
  <si>
    <t>6.7.3. Chứng khoán chờ giao dịch của khách hàng nước ngoài</t>
  </si>
  <si>
    <t>6.7.4. Chứng khoán chờ giao dịch của tổ chức khác</t>
  </si>
  <si>
    <t>6.8. Chứng khoán ký quỹ đảm bảo khoản vay</t>
  </si>
  <si>
    <t>6.8.1. Chứng khoán ký quỹ đảm bảo khoản vay của thành viên lưu ký</t>
  </si>
  <si>
    <t>6.8.2. Chứng khoán ký quỹ đảm bảo khoản vay của khách hàng trong nước</t>
  </si>
  <si>
    <t>6.8.3. Chứng khoán ký quỹ đảm bảo khoản vay của khách hàng nước ngoài</t>
  </si>
  <si>
    <t>6.8.4. Chứng khoán ký quỹ đảm bảo khoản vay của tổ chức khác</t>
  </si>
  <si>
    <t>6.9. Chứng khoán sửa lỗi giao dịch</t>
  </si>
  <si>
    <t>7. Chứng khoán lưu ký công ty đại chúng chưa niêm yết</t>
  </si>
  <si>
    <t>7.1. Chứng khoán giao dịch</t>
  </si>
  <si>
    <t>7.1.1. Chứng khoán giao dịch của thành viên lưu ký</t>
  </si>
  <si>
    <t>7.1.2. Chứng khoán giao dịch của khách hàng trong nước</t>
  </si>
  <si>
    <t>7.1.3. Chứng khoán giao dịch của khách hàng nước ngoài</t>
  </si>
  <si>
    <t>7.1.4. Chứng khoán giao dịch của tổ chức khác</t>
  </si>
  <si>
    <t>7.2. Chứng khoán tạm ngừng giao dịch</t>
  </si>
  <si>
    <t>7.2.1. Chứng khoán tạm ngừng giao dịch của thành viên lưu ký</t>
  </si>
  <si>
    <t>7.2.2. Chứng khoán tạm ngừng giao dịch của khách hàng trong nước</t>
  </si>
  <si>
    <t>7.2.3. Chứng khoán tạm ngừng giao dịch của khách hàng nước ngoài</t>
  </si>
  <si>
    <t>7.2.4. Chứng khoán tạm ngừng giao dịch của tổ chức khác</t>
  </si>
  <si>
    <t>7.3.  Chứng khoán cầm cố</t>
  </si>
  <si>
    <t>7.3.1. Chứng khoán cầm cố của thành viên lưu ký</t>
  </si>
  <si>
    <t>7.3.2. Chứng khoán cầm cố của khách hàng trong nước</t>
  </si>
  <si>
    <t>7.3.3. Chứng khoán cầm cố của khách hàng nước ngoài</t>
  </si>
  <si>
    <t>7.3.4. Chứng khoán cầm cố của tổ chức khác</t>
  </si>
  <si>
    <t>7.4. Chứng khoán tạm giữ</t>
  </si>
  <si>
    <t>7.4.1. Chứng khoán tạm giữ của thành viên lưu ký</t>
  </si>
  <si>
    <t>7.4.2. Chứng khoán tạm giữ của khách hàng trong nước</t>
  </si>
  <si>
    <t>7.4.3. Chứng khoán tạm giữ của khách hàng nước ngoài</t>
  </si>
  <si>
    <t>7.4.4. Chứng khoán tạm giữ của tổ chức khác</t>
  </si>
  <si>
    <t>7.5. Chứng khoán chờ thanh toán</t>
  </si>
  <si>
    <t>7.5.1. Chứng khoán chờ thanh toán của thành viên lưu ký</t>
  </si>
  <si>
    <t>7.5.2. Chứng khoán chờ thanh toán của khách hàng trong nước</t>
  </si>
  <si>
    <t>7.5.3. Chứng khoán chờ thanh toán của khách hàng nước ngoài</t>
  </si>
  <si>
    <t>7.5.4. Chứng khoán chờ thanh toán của tổ chức khác</t>
  </si>
  <si>
    <t>7.6. Chứng khoán phong tỏa chờ rút</t>
  </si>
  <si>
    <t>7.6.1. Chứng khoán phong tỏa chờ rút của thành viên lưu ký</t>
  </si>
  <si>
    <t>7.6.2. Chứng khoán phong tỏa chờ rút của khách hàng trong nước</t>
  </si>
  <si>
    <t>7.6.3. Chứng khoán phong tỏa chờ rút của khách hàng nước ngoài</t>
  </si>
  <si>
    <t>7.6.4. Chứng khoán phong tỏa chờ rút của tổ chức khác</t>
  </si>
  <si>
    <t>7.7. Chứng khoán sửa lỗi giao dịch</t>
  </si>
  <si>
    <t>8. Chứng khoán chưa lưu ký của khách hàng</t>
  </si>
  <si>
    <t>9. Chứng khoán chưa lưu ký của công ty chứng khoán</t>
  </si>
  <si>
    <t>10. Chứng khoán nhận ủy thác đấu giá</t>
  </si>
  <si>
    <t>Người lập biểu                           Kế toán Trưởng</t>
  </si>
  <si>
    <t>Vũ Cẩm La Hương</t>
  </si>
  <si>
    <t xml:space="preserve">                    Mẫu số B 02-CTCK</t>
  </si>
  <si>
    <t xml:space="preserve">                     Ban hành theo TT số 95/2008/TT-BTC</t>
  </si>
  <si>
    <t>Tel: 04 44568888  Fax: 04 39785379/80</t>
  </si>
  <si>
    <t xml:space="preserve">                     ngày 24/10/2008 của Bộ tài chính</t>
  </si>
  <si>
    <t xml:space="preserve">1. Doanh thu </t>
  </si>
  <si>
    <t>Trong đó:</t>
  </si>
  <si>
    <t xml:space="preserve">     - Doanh thu hoạt động môi giới chứng khoán</t>
  </si>
  <si>
    <t>01.1</t>
  </si>
  <si>
    <t xml:space="preserve">     - Doanh thu hoạt động đầu tư chứng khoán, góp vốn</t>
  </si>
  <si>
    <t>01.2</t>
  </si>
  <si>
    <t xml:space="preserve">     - Doanh thu bảo lãnh phát hành chứng khoán</t>
  </si>
  <si>
    <t>01.3</t>
  </si>
  <si>
    <t xml:space="preserve">     - Doanh thu đại lý phát hành chứng khoán</t>
  </si>
  <si>
    <t>01.4</t>
  </si>
  <si>
    <t xml:space="preserve">     - Doanh thu hoạt động tư vấn</t>
  </si>
  <si>
    <t>01.5</t>
  </si>
  <si>
    <t xml:space="preserve">     - Doanh thu lưu ký chứng khoán</t>
  </si>
  <si>
    <t>01.6</t>
  </si>
  <si>
    <t xml:space="preserve">     - Doanh thu hoạt động ủy thác đấu giá</t>
  </si>
  <si>
    <t>01.7</t>
  </si>
  <si>
    <t xml:space="preserve">     - Doanh thu cho thuê sử dụng tài sản</t>
  </si>
  <si>
    <t>01.8</t>
  </si>
  <si>
    <t xml:space="preserve">     - Doanh thu khác</t>
  </si>
  <si>
    <t>01.9</t>
  </si>
  <si>
    <t>2. Các khoản giảm trừ doanh thu</t>
  </si>
  <si>
    <t>3. Doanh thu thuần về hoạt động kinh doanh</t>
  </si>
  <si>
    <t>4. Chi phí hoạt động kinh doanh</t>
  </si>
  <si>
    <t>5. Lợi nhuận gộp của hoạt động kinh doanh</t>
  </si>
  <si>
    <t>6. Chi phí quản lý doanh nghiệp</t>
  </si>
  <si>
    <t>7. Lợi nhuận thuần từ hoạt động kinh doanh</t>
  </si>
  <si>
    <t>8. Thu nhập khác</t>
  </si>
  <si>
    <t>9. Chi phí khác</t>
  </si>
  <si>
    <t>10. Lợi nhuận khác</t>
  </si>
  <si>
    <t>11. Tổng lợi nhuận kế toán trước thuế</t>
  </si>
  <si>
    <t>12. Chi phí thuế TNDN hiện hành</t>
  </si>
  <si>
    <t>13. Chi phí thuế TNDN hoãn lại</t>
  </si>
  <si>
    <t>14. Lợi nhuận sau thuế thu nhập doanh nghiệp</t>
  </si>
  <si>
    <t>14.1. Lợi nhuận sau thuế của cổ đông thiểu số</t>
  </si>
  <si>
    <t>14.2. Lợi nhuận sau thuế của cổ đông công ty mẹ</t>
  </si>
  <si>
    <t>15. Lãi cơ bản trên cổ phiếu(*)</t>
  </si>
  <si>
    <t xml:space="preserve">Người lập biểu                                  </t>
  </si>
  <si>
    <t xml:space="preserve"> Kế toán Trưởng</t>
  </si>
  <si>
    <t>Nguyễn Bích Diệp</t>
  </si>
  <si>
    <t xml:space="preserve">                                  Mẫu số B 03-CTCK</t>
  </si>
  <si>
    <t xml:space="preserve">                                   Ban hành theo TT số 95/2008/TT-BTC</t>
  </si>
  <si>
    <t xml:space="preserve">Tel: 04 44568888  </t>
  </si>
  <si>
    <t xml:space="preserve">                                   ngày 24/10/2008 của Bộ tài chính</t>
  </si>
  <si>
    <t>(Theo phương pháp trực tiếp)</t>
  </si>
  <si>
    <t>Năm nay</t>
  </si>
  <si>
    <t>Năm trước</t>
  </si>
  <si>
    <t>I. Lưu chuyển tiền từ hoạt động kinh doanh</t>
  </si>
  <si>
    <t>1. Tiền thu từ hoạt động kinh doanh</t>
  </si>
  <si>
    <t>2. Tiền chi hoạt động kinh doanh</t>
  </si>
  <si>
    <t>3. Tiền chi nộp Quỹ hỗ trợ thanh toán</t>
  </si>
  <si>
    <t>4. Tiền thu giao dịch chứng khoán khách hàng</t>
  </si>
  <si>
    <t>5. Tiền chi trả giao dịch chứng khoán khách hàng</t>
  </si>
  <si>
    <t>6. Tiền thu bán chứng khoán phát hành</t>
  </si>
  <si>
    <t>7. Tiền chi trả tổ chức phát hành chứng khoán</t>
  </si>
  <si>
    <t>8. Tiền chi trả cho người cung cấp hàng hóa và dịch vụ</t>
  </si>
  <si>
    <t>9. Tiền chi trả cho người lao động</t>
  </si>
  <si>
    <t>10. Tiền chi trả lãi vay</t>
  </si>
  <si>
    <t>11. Tiền chi nộp thuế TNDN và các khỏan phải nộp khác</t>
  </si>
  <si>
    <t>12. Tiền thu khác</t>
  </si>
  <si>
    <t>13. Tiền chi khác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</si>
  <si>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</si>
  <si>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</si>
  <si>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</si>
  <si>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</si>
  <si>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</si>
  <si>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</si>
  <si>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</si>
  <si>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</si>
  <si>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</si>
  <si>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</si>
  <si>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</si>
  <si>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</si>
  <si>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</si>
  <si>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</si>
  <si>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</si>
  <si>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</si>
  <si>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</si>
  <si>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</si>
  <si>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</si>
  <si>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</si>
  <si>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</si>
  <si>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</si>
  <si>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Người lập biểu                             Kế toán Trưởng</t>
  </si>
  <si>
    <t>-</t>
  </si>
  <si>
    <t>6 thang</t>
  </si>
  <si>
    <t>Q3</t>
  </si>
  <si>
    <t>9 thang</t>
  </si>
  <si>
    <t xml:space="preserve"> BÁO CÁO KẾT QUẢ KINH DOANH - Qúy 1 năm 2012</t>
  </si>
  <si>
    <t>4.Thuế và các khoản phải nộp Nhà nước</t>
  </si>
  <si>
    <t>Quý  này</t>
  </si>
  <si>
    <t>Lũy kế từ đầu năm đến quý này</t>
  </si>
  <si>
    <t>Thủ trưởng đơn vị</t>
  </si>
  <si>
    <t xml:space="preserve"> Lập, ngày    tháng     năm 2012</t>
  </si>
  <si>
    <t>Địa chỉ: Tầng 5, 37 Nguyễn Đình Chiểu, Hai Bà Trưng, Hà Nội</t>
  </si>
  <si>
    <t>Địa chỉ:Tầng 5,  37 Nguyễn Đình Chiểu, Hai Bà Trưng, Hà Nội</t>
  </si>
  <si>
    <t>C«ng ty Cæ phÇn Chøng kho¸n Xu©n Thµnh</t>
  </si>
  <si>
    <t>B¶ng c©n ®èi kÕ to¸n</t>
  </si>
  <si>
    <t>ThuyÕt  minh</t>
  </si>
  <si>
    <t>M· sè</t>
  </si>
  <si>
    <t>Sè ®Çu n¨m</t>
  </si>
  <si>
    <t>Sè cuèi kú</t>
  </si>
  <si>
    <t>A. Tµi s¶n ng¾n h¹n</t>
  </si>
  <si>
    <t>I. TiÒn vµ c¸c kho¶n t­¬ng ®­¬ng tiÒn</t>
  </si>
  <si>
    <t>V.01</t>
  </si>
  <si>
    <t>1. TiÒn</t>
  </si>
  <si>
    <t>2. C¸c kho¶n t­¬ng ®­¬ng tiÒn</t>
  </si>
  <si>
    <t>II. C¸c kho¶n ®Çu t­ tµi chÝnh ng¾n h¹n</t>
  </si>
  <si>
    <t>V.04</t>
  </si>
  <si>
    <t>1. §Çu t­ ng¾n h¹n</t>
  </si>
  <si>
    <t>2.  Dù phßng gi¶m gi¸  ®Çu t­ ng¾n h¹n (*)</t>
  </si>
  <si>
    <t>III. C¸c kho¶n ph¶i thu ng¾n h¹n</t>
  </si>
  <si>
    <t>V.11</t>
  </si>
  <si>
    <t>1. Ph¶i thu cña kh¸ch hµng</t>
  </si>
  <si>
    <t>2. Tr¶ tr­íc cho ng­êi b¸n</t>
  </si>
  <si>
    <t>4. Ph¶i thu ho¹t ®éng giao dÞch chøng kho¸n</t>
  </si>
  <si>
    <t>5. C¸c kho¶n ph¶i thu kh¸c</t>
  </si>
  <si>
    <t>V.03</t>
  </si>
  <si>
    <t>6. Dù phßng ph¶i thu khã ®ßi (*)</t>
  </si>
  <si>
    <t>IV. Hµng tån kho</t>
  </si>
  <si>
    <t>V.02</t>
  </si>
  <si>
    <t>1. Hµng tån kho</t>
  </si>
  <si>
    <t>2. Dù phßng gi¶m gi¸ hµng tån kho</t>
  </si>
  <si>
    <t>V. Tµi s¶n ng¾n h¹n kh¸c</t>
  </si>
  <si>
    <t>1. Chi phi tra truoc ngan han</t>
  </si>
  <si>
    <t>2. ThuÕ GTGT ®­îc khÊu trõ</t>
  </si>
  <si>
    <t>3. ThuÕ vµ c¸c kho¶n ph¶i thu nhµ n­íc</t>
  </si>
  <si>
    <t>4. Giao dÞch mua b¸n l¹i tr¸i phiÕu chÝnh phñ</t>
  </si>
  <si>
    <t>5. Tµi s¶n ng¾n h¹n kh¸c</t>
  </si>
  <si>
    <t>B. Tµi s¶n dµi h¹n (200=210+220+240+250+260)</t>
  </si>
  <si>
    <t>1. Ph¶i thu dµi h¹n cña kh¸ch hµng</t>
  </si>
  <si>
    <t>3. Ph¶i thu dµi h¹n néi bé</t>
  </si>
  <si>
    <t>5. Dù phßng ph¶i thu dµi h¹n khã ®ßi (*)</t>
  </si>
  <si>
    <t>II. Tµi s¶n cè ®Þnh</t>
  </si>
  <si>
    <t>1. Tµi s¶n cè ®Þnh h÷u h×nh</t>
  </si>
  <si>
    <t>- Nguyªn gi¸</t>
  </si>
  <si>
    <t>- Gi¸ trÞ hao mßn luü kÕ (*)</t>
  </si>
  <si>
    <t>2. Tµi s¶n cè ®Þnh thuª tµi chÝnh</t>
  </si>
  <si>
    <t>V.09</t>
  </si>
  <si>
    <t>3. Tµi s¶n cè ®Þnh v« h×nh</t>
  </si>
  <si>
    <t>V.06</t>
  </si>
  <si>
    <t>- Gi¸ trÞ hao mßn lòy kÕ</t>
  </si>
  <si>
    <t>4. Chi phÝ ®Çu t­ x©y dùng c¬ b¶n dë dang</t>
  </si>
  <si>
    <t>III. BÊt ®éng s¶n ®Çu t­</t>
  </si>
  <si>
    <t>- Gi¸ trÞ hao mßn lü kÕ (*)</t>
  </si>
  <si>
    <t>IV. C¸c kho¶n ®Çu t­ tµi chÝnh dµi h¹n</t>
  </si>
  <si>
    <t>1. §Çu t­ vµo c«ng ty con</t>
  </si>
  <si>
    <t>2. §Çu t­ vµo c«ng ty liªn kÕt, liªn doanh</t>
  </si>
  <si>
    <t>3. §Çu t­ chøng kho¸n dµi h¹n</t>
  </si>
  <si>
    <t>- Chøng kho¸n s¨n sµng ®Ó b¸n</t>
  </si>
  <si>
    <t>- Chøng kho¸n n¾m gi÷ ®Õn ngµy ®¸o h¹n</t>
  </si>
  <si>
    <t>5. Dù phßng gi¶m gi¸ ®Çu t­ tµi chÝnh dµi h¹n(*)</t>
  </si>
  <si>
    <t>4. §Çu t­ dµi h¹n kh¸c</t>
  </si>
  <si>
    <t>V. Tµi s¶n dµi h¹n kh¸c</t>
  </si>
  <si>
    <t>1. Chi phÝ tr¶ tr­íc dµi h¹n</t>
  </si>
  <si>
    <t>V.07</t>
  </si>
  <si>
    <t>2. Tµi s¶n thuÕ thu nhËp ho·n l¹i</t>
  </si>
  <si>
    <t>3. TiÒn nép quü hç trî thanh to¸n</t>
  </si>
  <si>
    <t>V.10</t>
  </si>
  <si>
    <t>4. Tµi s¶n dµi h¹n kh¸c</t>
  </si>
  <si>
    <t>Tæng céng tµi s¶n (270 = 100 + 200)</t>
  </si>
  <si>
    <t>Nguån Vèn</t>
  </si>
  <si>
    <t>A. Nî ph¶i tr¶ (300 = 310 + 330)</t>
  </si>
  <si>
    <t>I. Nî ng¾n h¹n</t>
  </si>
  <si>
    <t>1. Vay vµ nî ng¾n h¹n</t>
  </si>
  <si>
    <t>2. Ph¶i tr¶ ng­êi b¸n</t>
  </si>
  <si>
    <t>3. Ng­êi mua tr¶ tiÒn tr­íc</t>
  </si>
  <si>
    <t>4. ThuÕ vµ c¸c kho¶n ph¶i nép Nhµ n­íc</t>
  </si>
  <si>
    <t>V.08</t>
  </si>
  <si>
    <t>5. Ph¶i tr¶ ng­êi lao ®éng</t>
  </si>
  <si>
    <t>7. Ph¶i tr¶ néi bé</t>
  </si>
  <si>
    <t>6. Chi phÝ ph¶i tr¶</t>
  </si>
  <si>
    <t>V.12</t>
  </si>
  <si>
    <t>8. C¸c kho¶n ph¶i tr¶, ph¶i nép ng¾n h¹n kh¸c</t>
  </si>
  <si>
    <t>9. Ph¶i tr¶ ho¹t ®éng giao dÞch chøng kho¸n</t>
  </si>
  <si>
    <t>10. Ph¶i tr¶ cæ tøc, gèc vµ l·i tr¸i phiÕu</t>
  </si>
  <si>
    <t>11. Ph¶i tr¶ tæ chøc ph¸t hµnh chøng kho¸n</t>
  </si>
  <si>
    <t>12. B¶o hiÓm thÊt nghiÖp</t>
  </si>
  <si>
    <t>13. Giao dÞch mua b¸n l¹i tr¸i phiÕu chÝnh phñ</t>
  </si>
  <si>
    <t>14. Doanh thu ch­a thùc hiÖn ng¾n h¹n</t>
  </si>
  <si>
    <t>15. Dù phßng ph¶i tr¶ ng¾n h¹n</t>
  </si>
  <si>
    <t>II. Nî dµi h¹n</t>
  </si>
  <si>
    <t>2. Ph¶i tr¶ dµi h¹n néi bé</t>
  </si>
  <si>
    <t>3. Ph¶i tr¶ dµi h¹n kh¸c</t>
  </si>
  <si>
    <t>4. Vay vµ Nî dµi h¹n</t>
  </si>
  <si>
    <t>V.15</t>
  </si>
  <si>
    <t>5. ThuÕ thu nhËp ho·n l¹i ph¶i tr¶</t>
  </si>
  <si>
    <t>V209</t>
  </si>
  <si>
    <t>6. Dù phßng trî cÊp mÊt viÖc lµm</t>
  </si>
  <si>
    <t>7. Dù phßng ph¶i tr¶ dµi h¹n</t>
  </si>
  <si>
    <t>8. Doanh thu ch­a thùc hiÖn dµi h¹n</t>
  </si>
  <si>
    <t>9. Quü ph¸t triÓn khoa häc vµ c«ng nghÖ</t>
  </si>
  <si>
    <t>10. Dù phßng båi th­êng thiÖt h¹i cho nhµ ®Çu t­</t>
  </si>
  <si>
    <t>B. Nguån vèn chñ së h÷u (400 = 410 + 440)</t>
  </si>
  <si>
    <t>I. Vèn chñ së h÷u</t>
  </si>
  <si>
    <t>V.16</t>
  </si>
  <si>
    <t>1. Vèn ®Çu t­ cña chñ së h÷u</t>
  </si>
  <si>
    <t>2. ThÆng d­ vèn cæ phÇn</t>
  </si>
  <si>
    <t>3. Vèn bæ sung tõ lîi nhuËn</t>
  </si>
  <si>
    <t>4. Cæ phiÕu quü(*)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</si>
  <si>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</si>
  <si>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</si>
  <si>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</si>
  <si>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</si>
  <si>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</si>
  <si>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</si>
  <si>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x©y dùng c¬ b¶n</t>
  </si>
  <si>
    <t>12. Quü hç trî s¾p xÕp doanh nghiÖp</t>
  </si>
  <si>
    <t>C. Lîi Ých cæ ®«ng thiÓu sè</t>
  </si>
  <si>
    <t>Tæng céng nguån vèn</t>
  </si>
  <si>
    <t>BÁO CÁO LƯU CHUYỂN TIỀN TỆ - Quí 3 năm 2013</t>
  </si>
  <si>
    <t>Tại ngày 30 tháng 09 năm 2013</t>
  </si>
  <si>
    <t xml:space="preserve"> Lập, ngày 04 tháng 10 năm 2013</t>
  </si>
  <si>
    <t xml:space="preserve">               Trần Ngọc Lan                                        Nguyễn Bích Diệp</t>
  </si>
  <si>
    <t xml:space="preserve"> BÁO CÁO KẾT QUẢ KINH DOANH - Qúy 3 năm 2013</t>
  </si>
  <si>
    <t>Trần Ngọc Lan</t>
  </si>
  <si>
    <t>Từ ngày 01/01 đến 30/9</t>
  </si>
  <si>
    <t>Trần Ngọc Lan                             Nguyễn Bích Diệp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</si>
</sst>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.VnArial"/>
      <family val="2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.Vn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.VnTime"/>
      <family val="2"/>
    </font>
    <font>
      <b/>
      <sz val="10"/>
      <color indexed="8"/>
      <name val=".VnTime"/>
      <family val="2"/>
    </font>
    <font>
      <sz val="16"/>
      <color indexed="8"/>
      <name val=".VnHelvetInsH"/>
      <family val="2"/>
    </font>
    <font>
      <sz val="8"/>
      <color indexed="8"/>
      <name val=".VnArialH"/>
      <family val="2"/>
    </font>
    <font>
      <sz val="9"/>
      <color indexed="8"/>
      <name val=".VnArialH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.VnArial"/>
      <family val="2"/>
    </font>
    <font>
      <b/>
      <sz val="9"/>
      <color theme="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.VnTime"/>
      <family val="2"/>
    </font>
    <font>
      <b/>
      <sz val="10"/>
      <color theme="1"/>
      <name val=".VnTime"/>
      <family val="2"/>
    </font>
    <font>
      <b/>
      <sz val="12"/>
      <color theme="0"/>
      <name val="Times New Roman"/>
      <family val="1"/>
    </font>
    <font>
      <sz val="16"/>
      <color theme="1"/>
      <name val=".VnHelvetInsH"/>
      <family val="2"/>
    </font>
    <font>
      <sz val="8"/>
      <color theme="1"/>
      <name val=".VnArialH"/>
      <family val="2"/>
    </font>
    <font>
      <sz val="9"/>
      <color theme="1"/>
      <name val=".VnArialH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3" fillId="33" borderId="0" xfId="58" applyFont="1" applyFill="1" applyBorder="1" applyAlignment="1">
      <alignment/>
      <protection/>
    </xf>
    <xf numFmtId="0" fontId="3" fillId="33" borderId="0" xfId="58" applyFont="1" applyFill="1" applyAlignment="1">
      <alignment/>
      <protection/>
    </xf>
    <xf numFmtId="0" fontId="4" fillId="33" borderId="0" xfId="59" applyFont="1" applyFill="1">
      <alignment/>
      <protection/>
    </xf>
    <xf numFmtId="165" fontId="4" fillId="33" borderId="0" xfId="42" applyNumberFormat="1" applyFont="1" applyFill="1" applyAlignment="1">
      <alignment/>
    </xf>
    <xf numFmtId="0" fontId="4" fillId="33" borderId="0" xfId="58" applyFont="1" applyFill="1">
      <alignment/>
      <protection/>
    </xf>
    <xf numFmtId="3" fontId="5" fillId="33" borderId="0" xfId="59" applyNumberFormat="1" applyFont="1" applyFill="1" applyAlignment="1">
      <alignment horizontal="left"/>
      <protection/>
    </xf>
    <xf numFmtId="0" fontId="4" fillId="33" borderId="0" xfId="59" applyFont="1" applyFill="1" applyAlignment="1">
      <alignment horizontal="center"/>
      <protection/>
    </xf>
    <xf numFmtId="3" fontId="6" fillId="33" borderId="0" xfId="59" applyNumberFormat="1" applyFont="1" applyFill="1" applyAlignment="1">
      <alignment horizontal="left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10" xfId="59" applyFont="1" applyFill="1" applyBorder="1">
      <alignment/>
      <protection/>
    </xf>
    <xf numFmtId="0" fontId="4" fillId="33" borderId="10" xfId="59" applyFont="1" applyFill="1" applyBorder="1" applyAlignment="1">
      <alignment horizontal="center"/>
      <protection/>
    </xf>
    <xf numFmtId="0" fontId="4" fillId="33" borderId="11" xfId="59" applyFont="1" applyFill="1" applyBorder="1">
      <alignment/>
      <protection/>
    </xf>
    <xf numFmtId="0" fontId="4" fillId="33" borderId="11" xfId="59" applyFont="1" applyFill="1" applyBorder="1" applyAlignment="1">
      <alignment horizontal="center"/>
      <protection/>
    </xf>
    <xf numFmtId="0" fontId="4" fillId="33" borderId="12" xfId="59" applyFont="1" applyFill="1" applyBorder="1">
      <alignment/>
      <protection/>
    </xf>
    <xf numFmtId="37" fontId="10" fillId="33" borderId="11" xfId="59" applyNumberFormat="1" applyFont="1" applyFill="1" applyBorder="1">
      <alignment/>
      <protection/>
    </xf>
    <xf numFmtId="0" fontId="4" fillId="33" borderId="13" xfId="59" applyFont="1" applyFill="1" applyBorder="1">
      <alignment/>
      <protection/>
    </xf>
    <xf numFmtId="0" fontId="4" fillId="33" borderId="13" xfId="59" applyFont="1" applyFill="1" applyBorder="1" applyAlignment="1">
      <alignment horizontal="center"/>
      <protection/>
    </xf>
    <xf numFmtId="0" fontId="4" fillId="33" borderId="14" xfId="59" applyFont="1" applyFill="1" applyBorder="1">
      <alignment/>
      <protection/>
    </xf>
    <xf numFmtId="37" fontId="4" fillId="33" borderId="13" xfId="42" applyNumberFormat="1" applyFont="1" applyFill="1" applyBorder="1" applyAlignment="1">
      <alignment/>
    </xf>
    <xf numFmtId="0" fontId="11" fillId="33" borderId="13" xfId="59" applyFont="1" applyFill="1" applyBorder="1">
      <alignment/>
      <protection/>
    </xf>
    <xf numFmtId="0" fontId="11" fillId="33" borderId="13" xfId="59" applyFont="1" applyFill="1" applyBorder="1" applyAlignment="1">
      <alignment horizontal="center"/>
      <protection/>
    </xf>
    <xf numFmtId="0" fontId="11" fillId="33" borderId="14" xfId="59" applyFont="1" applyFill="1" applyBorder="1">
      <alignment/>
      <protection/>
    </xf>
    <xf numFmtId="37" fontId="11" fillId="33" borderId="13" xfId="59" applyNumberFormat="1" applyFont="1" applyFill="1" applyBorder="1">
      <alignment/>
      <protection/>
    </xf>
    <xf numFmtId="37" fontId="2" fillId="33" borderId="13" xfId="59" applyNumberFormat="1" applyFill="1" applyBorder="1">
      <alignment/>
      <protection/>
    </xf>
    <xf numFmtId="37" fontId="4" fillId="0" borderId="13" xfId="42" applyNumberFormat="1" applyFont="1" applyFill="1" applyBorder="1" applyAlignment="1">
      <alignment/>
    </xf>
    <xf numFmtId="37" fontId="4" fillId="33" borderId="13" xfId="59" applyNumberFormat="1" applyFont="1" applyFill="1" applyBorder="1">
      <alignment/>
      <protection/>
    </xf>
    <xf numFmtId="0" fontId="11" fillId="33" borderId="15" xfId="59" applyFont="1" applyFill="1" applyBorder="1">
      <alignment/>
      <protection/>
    </xf>
    <xf numFmtId="0" fontId="11" fillId="33" borderId="15" xfId="59" applyFont="1" applyFill="1" applyBorder="1" applyAlignment="1">
      <alignment horizontal="center"/>
      <protection/>
    </xf>
    <xf numFmtId="0" fontId="11" fillId="33" borderId="16" xfId="59" applyFont="1" applyFill="1" applyBorder="1">
      <alignment/>
      <protection/>
    </xf>
    <xf numFmtId="0" fontId="4" fillId="33" borderId="17" xfId="59" applyFont="1" applyFill="1" applyBorder="1">
      <alignment/>
      <protection/>
    </xf>
    <xf numFmtId="0" fontId="4" fillId="33" borderId="17" xfId="59" applyFont="1" applyFill="1" applyBorder="1" applyAlignment="1">
      <alignment horizontal="center"/>
      <protection/>
    </xf>
    <xf numFmtId="0" fontId="4" fillId="33" borderId="18" xfId="59" applyFont="1" applyFill="1" applyBorder="1">
      <alignment/>
      <protection/>
    </xf>
    <xf numFmtId="37" fontId="4" fillId="33" borderId="19" xfId="59" applyNumberFormat="1" applyFont="1" applyFill="1" applyBorder="1">
      <alignment/>
      <protection/>
    </xf>
    <xf numFmtId="37" fontId="10" fillId="33" borderId="13" xfId="59" applyNumberFormat="1" applyFont="1" applyFill="1" applyBorder="1">
      <alignment/>
      <protection/>
    </xf>
    <xf numFmtId="0" fontId="4" fillId="33" borderId="20" xfId="59" applyFont="1" applyFill="1" applyBorder="1">
      <alignment/>
      <protection/>
    </xf>
    <xf numFmtId="0" fontId="4" fillId="33" borderId="19" xfId="59" applyFont="1" applyFill="1" applyBorder="1">
      <alignment/>
      <protection/>
    </xf>
    <xf numFmtId="0" fontId="4" fillId="33" borderId="19" xfId="59" applyFont="1" applyFill="1" applyBorder="1" applyAlignment="1">
      <alignment horizontal="center"/>
      <protection/>
    </xf>
    <xf numFmtId="0" fontId="4" fillId="33" borderId="21" xfId="59" applyFont="1" applyFill="1" applyBorder="1">
      <alignment/>
      <protection/>
    </xf>
    <xf numFmtId="0" fontId="11" fillId="33" borderId="13" xfId="59" applyFont="1" applyFill="1" applyBorder="1" applyAlignment="1" quotePrefix="1">
      <alignment horizontal="center"/>
      <protection/>
    </xf>
    <xf numFmtId="0" fontId="4" fillId="33" borderId="15" xfId="59" applyFont="1" applyFill="1" applyBorder="1">
      <alignment/>
      <protection/>
    </xf>
    <xf numFmtId="0" fontId="4" fillId="33" borderId="15" xfId="59" applyFont="1" applyFill="1" applyBorder="1" applyAlignment="1">
      <alignment horizontal="center"/>
      <protection/>
    </xf>
    <xf numFmtId="0" fontId="4" fillId="33" borderId="16" xfId="59" applyFont="1" applyFill="1" applyBorder="1">
      <alignment/>
      <protection/>
    </xf>
    <xf numFmtId="37" fontId="4" fillId="33" borderId="15" xfId="59" applyNumberFormat="1" applyFont="1" applyFill="1" applyBorder="1">
      <alignment/>
      <protection/>
    </xf>
    <xf numFmtId="37" fontId="2" fillId="33" borderId="19" xfId="59" applyNumberFormat="1" applyFont="1" applyFill="1" applyBorder="1">
      <alignment/>
      <protection/>
    </xf>
    <xf numFmtId="37" fontId="11" fillId="33" borderId="13" xfId="42" applyNumberFormat="1" applyFont="1" applyFill="1" applyBorder="1" applyAlignment="1">
      <alignment/>
    </xf>
    <xf numFmtId="37" fontId="11" fillId="33" borderId="13" xfId="42" applyNumberFormat="1" applyFont="1" applyFill="1" applyBorder="1" applyAlignment="1">
      <alignment vertical="top"/>
    </xf>
    <xf numFmtId="0" fontId="11" fillId="33" borderId="22" xfId="59" applyFont="1" applyFill="1" applyBorder="1">
      <alignment/>
      <protection/>
    </xf>
    <xf numFmtId="0" fontId="11" fillId="33" borderId="22" xfId="59" applyFont="1" applyFill="1" applyBorder="1" applyAlignment="1">
      <alignment horizontal="center"/>
      <protection/>
    </xf>
    <xf numFmtId="0" fontId="4" fillId="33" borderId="23" xfId="59" applyFont="1" applyFill="1" applyBorder="1">
      <alignment/>
      <protection/>
    </xf>
    <xf numFmtId="0" fontId="14" fillId="33" borderId="0" xfId="59" applyFont="1" applyFill="1" applyAlignment="1">
      <alignment vertical="top" wrapText="1"/>
      <protection/>
    </xf>
    <xf numFmtId="0" fontId="15" fillId="33" borderId="0" xfId="59" applyFont="1" applyFill="1" applyAlignment="1">
      <alignment horizontal="center"/>
      <protection/>
    </xf>
    <xf numFmtId="0" fontId="15" fillId="33" borderId="0" xfId="59" applyFont="1" applyFill="1">
      <alignment/>
      <protection/>
    </xf>
    <xf numFmtId="0" fontId="14" fillId="33" borderId="0" xfId="59" applyFont="1" applyFill="1" applyAlignment="1">
      <alignment horizontal="center" vertical="top" wrapText="1"/>
      <protection/>
    </xf>
    <xf numFmtId="3" fontId="15" fillId="33" borderId="0" xfId="59" applyNumberFormat="1" applyFont="1" applyFill="1">
      <alignment/>
      <protection/>
    </xf>
    <xf numFmtId="0" fontId="64" fillId="0" borderId="0" xfId="58" applyFont="1">
      <alignment/>
      <protection/>
    </xf>
    <xf numFmtId="165" fontId="65" fillId="33" borderId="0" xfId="42" applyNumberFormat="1" applyFont="1" applyFill="1" applyAlignment="1">
      <alignment/>
    </xf>
    <xf numFmtId="0" fontId="65" fillId="33" borderId="0" xfId="59" applyFont="1" applyFill="1">
      <alignment/>
      <protection/>
    </xf>
    <xf numFmtId="0" fontId="4" fillId="33" borderId="0" xfId="58" applyFont="1" applyFill="1">
      <alignment/>
      <protection/>
    </xf>
    <xf numFmtId="0" fontId="3" fillId="33" borderId="18" xfId="58" applyFont="1" applyFill="1" applyBorder="1" applyAlignment="1">
      <alignment/>
      <protection/>
    </xf>
    <xf numFmtId="0" fontId="20" fillId="33" borderId="0" xfId="58" applyFont="1" applyFill="1">
      <alignment/>
      <protection/>
    </xf>
    <xf numFmtId="0" fontId="66" fillId="33" borderId="0" xfId="58" applyFont="1" applyFill="1">
      <alignment/>
      <protection/>
    </xf>
    <xf numFmtId="0" fontId="12" fillId="33" borderId="0" xfId="58" applyFont="1" applyFill="1">
      <alignment/>
      <protection/>
    </xf>
    <xf numFmtId="0" fontId="67" fillId="33" borderId="0" xfId="58" applyFont="1" applyFill="1">
      <alignment/>
      <protection/>
    </xf>
    <xf numFmtId="0" fontId="68" fillId="33" borderId="0" xfId="58" applyFont="1" applyFill="1">
      <alignment/>
      <protection/>
    </xf>
    <xf numFmtId="0" fontId="5" fillId="33" borderId="0" xfId="58" applyFont="1" applyFill="1" applyAlignment="1">
      <alignment/>
      <protection/>
    </xf>
    <xf numFmtId="0" fontId="6" fillId="33" borderId="0" xfId="58" applyFont="1" applyFill="1" applyAlignment="1">
      <alignment/>
      <protection/>
    </xf>
    <xf numFmtId="0" fontId="4" fillId="33" borderId="0" xfId="58" applyFont="1" applyFill="1" applyAlignment="1">
      <alignment horizontal="center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0" borderId="11" xfId="58" applyFont="1" applyBorder="1">
      <alignment/>
      <protection/>
    </xf>
    <xf numFmtId="3" fontId="13" fillId="0" borderId="11" xfId="58" applyNumberFormat="1" applyFont="1" applyBorder="1">
      <alignment/>
      <protection/>
    </xf>
    <xf numFmtId="3" fontId="4" fillId="0" borderId="0" xfId="58" applyNumberFormat="1" applyFont="1">
      <alignment/>
      <protection/>
    </xf>
    <xf numFmtId="0" fontId="4" fillId="0" borderId="0" xfId="58" applyFont="1">
      <alignment/>
      <protection/>
    </xf>
    <xf numFmtId="0" fontId="4" fillId="0" borderId="13" xfId="58" applyFont="1" applyBorder="1">
      <alignment/>
      <protection/>
    </xf>
    <xf numFmtId="0" fontId="11" fillId="0" borderId="13" xfId="58" applyFont="1" applyBorder="1">
      <alignment/>
      <protection/>
    </xf>
    <xf numFmtId="3" fontId="2" fillId="0" borderId="13" xfId="58" applyNumberFormat="1" applyFont="1" applyBorder="1">
      <alignment/>
      <protection/>
    </xf>
    <xf numFmtId="3" fontId="13" fillId="0" borderId="13" xfId="58" applyNumberFormat="1" applyFont="1" applyBorder="1">
      <alignment/>
      <protection/>
    </xf>
    <xf numFmtId="37" fontId="13" fillId="0" borderId="13" xfId="58" applyNumberFormat="1" applyFont="1" applyBorder="1">
      <alignment/>
      <protection/>
    </xf>
    <xf numFmtId="0" fontId="11" fillId="0" borderId="24" xfId="58" applyFont="1" applyBorder="1">
      <alignment/>
      <protection/>
    </xf>
    <xf numFmtId="1" fontId="11" fillId="0" borderId="24" xfId="42" applyNumberFormat="1" applyFont="1" applyBorder="1" applyAlignment="1">
      <alignment/>
    </xf>
    <xf numFmtId="0" fontId="68" fillId="0" borderId="0" xfId="58" applyFont="1">
      <alignment/>
      <protection/>
    </xf>
    <xf numFmtId="165" fontId="68" fillId="0" borderId="0" xfId="42" applyNumberFormat="1" applyFont="1" applyAlignment="1">
      <alignment/>
    </xf>
    <xf numFmtId="0" fontId="16" fillId="0" borderId="0" xfId="58" applyFont="1" applyAlignment="1">
      <alignment vertical="top" wrapText="1"/>
      <protection/>
    </xf>
    <xf numFmtId="0" fontId="14" fillId="0" borderId="0" xfId="58" applyFont="1" applyAlignment="1">
      <alignment horizontal="center" vertical="top" wrapText="1"/>
      <protection/>
    </xf>
    <xf numFmtId="0" fontId="14" fillId="0" borderId="0" xfId="58" applyFont="1" applyAlignment="1">
      <alignment horizontal="center" vertical="top" wrapText="1"/>
      <protection/>
    </xf>
    <xf numFmtId="0" fontId="14" fillId="0" borderId="0" xfId="58" applyFont="1" applyAlignment="1">
      <alignment vertical="top" wrapText="1"/>
      <protection/>
    </xf>
    <xf numFmtId="0" fontId="15" fillId="0" borderId="0" xfId="58" applyFont="1">
      <alignment/>
      <protection/>
    </xf>
    <xf numFmtId="3" fontId="15" fillId="0" borderId="0" xfId="58" applyNumberFormat="1" applyFont="1">
      <alignment/>
      <protection/>
    </xf>
    <xf numFmtId="0" fontId="14" fillId="0" borderId="0" xfId="58" applyFont="1" applyAlignment="1">
      <alignment horizontal="center"/>
      <protection/>
    </xf>
    <xf numFmtId="0" fontId="4" fillId="33" borderId="0" xfId="58" applyFont="1" applyFill="1" applyAlignment="1">
      <alignment horizontal="center"/>
      <protection/>
    </xf>
    <xf numFmtId="0" fontId="4" fillId="0" borderId="10" xfId="58" applyFont="1" applyBorder="1">
      <alignment/>
      <protection/>
    </xf>
    <xf numFmtId="0" fontId="4" fillId="0" borderId="10" xfId="58" applyFont="1" applyBorder="1" applyAlignment="1">
      <alignment horizontal="center"/>
      <protection/>
    </xf>
    <xf numFmtId="0" fontId="11" fillId="0" borderId="11" xfId="58" applyFont="1" applyBorder="1">
      <alignment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/>
      <protection/>
    </xf>
    <xf numFmtId="165" fontId="11" fillId="0" borderId="13" xfId="58" applyNumberFormat="1" applyFont="1" applyFill="1" applyBorder="1">
      <alignment/>
      <protection/>
    </xf>
    <xf numFmtId="0" fontId="4" fillId="0" borderId="13" xfId="58" applyFont="1" applyBorder="1" applyAlignment="1">
      <alignment horizontal="center"/>
      <protection/>
    </xf>
    <xf numFmtId="165" fontId="4" fillId="33" borderId="13" xfId="58" applyNumberFormat="1" applyFont="1" applyFill="1" applyBorder="1">
      <alignment/>
      <protection/>
    </xf>
    <xf numFmtId="0" fontId="4" fillId="33" borderId="13" xfId="58" applyFont="1" applyFill="1" applyBorder="1">
      <alignment/>
      <protection/>
    </xf>
    <xf numFmtId="165" fontId="11" fillId="33" borderId="13" xfId="42" applyNumberFormat="1" applyFont="1" applyFill="1" applyBorder="1" applyAlignment="1">
      <alignment/>
    </xf>
    <xf numFmtId="0" fontId="11" fillId="33" borderId="13" xfId="58" applyFont="1" applyFill="1" applyBorder="1">
      <alignment/>
      <protection/>
    </xf>
    <xf numFmtId="165" fontId="4" fillId="33" borderId="13" xfId="42" applyNumberFormat="1" applyFont="1" applyFill="1" applyBorder="1" applyAlignment="1">
      <alignment/>
    </xf>
    <xf numFmtId="3" fontId="13" fillId="33" borderId="13" xfId="58" applyNumberFormat="1" applyFont="1" applyFill="1" applyBorder="1">
      <alignment/>
      <protection/>
    </xf>
    <xf numFmtId="0" fontId="4" fillId="0" borderId="24" xfId="58" applyFont="1" applyBorder="1">
      <alignment/>
      <protection/>
    </xf>
    <xf numFmtId="0" fontId="4" fillId="0" borderId="24" xfId="58" applyFont="1" applyBorder="1" applyAlignment="1">
      <alignment horizontal="center"/>
      <protection/>
    </xf>
    <xf numFmtId="3" fontId="13" fillId="33" borderId="24" xfId="58" applyNumberFormat="1" applyFont="1" applyFill="1" applyBorder="1">
      <alignment/>
      <protection/>
    </xf>
    <xf numFmtId="0" fontId="4" fillId="0" borderId="0" xfId="58" applyFont="1" applyAlignment="1">
      <alignment horizontal="center"/>
      <protection/>
    </xf>
    <xf numFmtId="165" fontId="4" fillId="0" borderId="0" xfId="42" applyNumberFormat="1" applyFont="1" applyAlignment="1">
      <alignment/>
    </xf>
    <xf numFmtId="37" fontId="4" fillId="0" borderId="0" xfId="58" applyNumberFormat="1" applyFont="1">
      <alignment/>
      <protection/>
    </xf>
    <xf numFmtId="0" fontId="4" fillId="33" borderId="0" xfId="59" applyFont="1" applyFill="1">
      <alignment/>
      <protection/>
    </xf>
    <xf numFmtId="0" fontId="4" fillId="33" borderId="0" xfId="58" applyFont="1" applyFill="1">
      <alignment/>
      <protection/>
    </xf>
    <xf numFmtId="0" fontId="4" fillId="33" borderId="25" xfId="58" applyFont="1" applyFill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left"/>
      <protection/>
    </xf>
    <xf numFmtId="0" fontId="4" fillId="0" borderId="13" xfId="58" applyFont="1" applyBorder="1" applyAlignment="1">
      <alignment horizontal="left"/>
      <protection/>
    </xf>
    <xf numFmtId="0" fontId="11" fillId="0" borderId="13" xfId="58" applyFont="1" applyBorder="1" applyAlignment="1">
      <alignment horizontal="left"/>
      <protection/>
    </xf>
    <xf numFmtId="0" fontId="11" fillId="0" borderId="24" xfId="58" applyFont="1" applyBorder="1" applyAlignment="1">
      <alignment horizontal="left"/>
      <protection/>
    </xf>
    <xf numFmtId="37" fontId="11" fillId="0" borderId="13" xfId="59" applyNumberFormat="1" applyFont="1" applyFill="1" applyBorder="1">
      <alignment/>
      <protection/>
    </xf>
    <xf numFmtId="37" fontId="11" fillId="0" borderId="13" xfId="42" applyNumberFormat="1" applyFont="1" applyFill="1" applyBorder="1" applyAlignment="1">
      <alignment vertical="top"/>
    </xf>
    <xf numFmtId="37" fontId="11" fillId="0" borderId="0" xfId="59" applyNumberFormat="1" applyFont="1" applyFill="1">
      <alignment/>
      <protection/>
    </xf>
    <xf numFmtId="37" fontId="4" fillId="0" borderId="13" xfId="59" applyNumberFormat="1" applyFont="1" applyFill="1" applyBorder="1">
      <alignment/>
      <protection/>
    </xf>
    <xf numFmtId="37" fontId="2" fillId="0" borderId="13" xfId="59" applyNumberFormat="1" applyFont="1" applyFill="1" applyBorder="1">
      <alignment/>
      <protection/>
    </xf>
    <xf numFmtId="37" fontId="13" fillId="0" borderId="11" xfId="58" applyNumberFormat="1" applyFont="1" applyBorder="1">
      <alignment/>
      <protection/>
    </xf>
    <xf numFmtId="37" fontId="4" fillId="0" borderId="13" xfId="58" applyNumberFormat="1" applyFont="1" applyBorder="1">
      <alignment/>
      <protection/>
    </xf>
    <xf numFmtId="37" fontId="2" fillId="0" borderId="13" xfId="58" applyNumberFormat="1" applyFont="1" applyBorder="1">
      <alignment/>
      <protection/>
    </xf>
    <xf numFmtId="37" fontId="11" fillId="0" borderId="13" xfId="58" applyNumberFormat="1" applyFont="1" applyBorder="1">
      <alignment/>
      <protection/>
    </xf>
    <xf numFmtId="37" fontId="69" fillId="0" borderId="13" xfId="58" applyNumberFormat="1" applyFont="1" applyBorder="1">
      <alignment/>
      <protection/>
    </xf>
    <xf numFmtId="37" fontId="11" fillId="0" borderId="24" xfId="42" applyNumberFormat="1" applyFont="1" applyBorder="1" applyAlignment="1">
      <alignment/>
    </xf>
    <xf numFmtId="37" fontId="11" fillId="0" borderId="24" xfId="42" applyNumberFormat="1" applyFont="1" applyBorder="1" applyAlignment="1">
      <alignment horizontal="right"/>
    </xf>
    <xf numFmtId="0" fontId="4" fillId="33" borderId="0" xfId="58" applyFont="1" applyFill="1">
      <alignment/>
      <protection/>
    </xf>
    <xf numFmtId="0" fontId="14" fillId="0" borderId="0" xfId="58" applyFont="1" applyAlignment="1">
      <alignment horizontal="center" vertical="top" wrapText="1"/>
      <protection/>
    </xf>
    <xf numFmtId="0" fontId="4" fillId="33" borderId="0" xfId="58" applyFont="1" applyFill="1" applyAlignment="1">
      <alignment horizontal="center"/>
      <protection/>
    </xf>
    <xf numFmtId="0" fontId="4" fillId="33" borderId="25" xfId="58" applyFont="1" applyFill="1" applyBorder="1" applyAlignment="1">
      <alignment horizontal="center" vertical="center" wrapText="1"/>
      <protection/>
    </xf>
    <xf numFmtId="37" fontId="4" fillId="34" borderId="0" xfId="58" applyNumberFormat="1" applyFont="1" applyFill="1">
      <alignment/>
      <protection/>
    </xf>
    <xf numFmtId="0" fontId="12" fillId="35" borderId="26" xfId="59" applyFont="1" applyFill="1" applyBorder="1">
      <alignment/>
      <protection/>
    </xf>
    <xf numFmtId="0" fontId="12" fillId="35" borderId="26" xfId="59" applyFont="1" applyFill="1" applyBorder="1" applyAlignment="1">
      <alignment horizontal="center"/>
      <protection/>
    </xf>
    <xf numFmtId="0" fontId="12" fillId="35" borderId="27" xfId="59" applyFont="1" applyFill="1" applyBorder="1">
      <alignment/>
      <protection/>
    </xf>
    <xf numFmtId="37" fontId="12" fillId="35" borderId="26" xfId="59" applyNumberFormat="1" applyFont="1" applyFill="1" applyBorder="1">
      <alignment/>
      <protection/>
    </xf>
    <xf numFmtId="165" fontId="4" fillId="35" borderId="0" xfId="42" applyNumberFormat="1" applyFont="1" applyFill="1" applyAlignment="1">
      <alignment/>
    </xf>
    <xf numFmtId="0" fontId="12" fillId="35" borderId="0" xfId="59" applyFont="1" applyFill="1">
      <alignment/>
      <protection/>
    </xf>
    <xf numFmtId="37" fontId="13" fillId="0" borderId="19" xfId="58" applyNumberFormat="1" applyFont="1" applyBorder="1">
      <alignment/>
      <protection/>
    </xf>
    <xf numFmtId="165" fontId="11" fillId="33" borderId="13" xfId="59" applyNumberFormat="1" applyFont="1" applyFill="1" applyBorder="1">
      <alignment/>
      <protection/>
    </xf>
    <xf numFmtId="165" fontId="11" fillId="33" borderId="13" xfId="58" applyNumberFormat="1" applyFont="1" applyFill="1" applyBorder="1">
      <alignment/>
      <protection/>
    </xf>
    <xf numFmtId="37" fontId="70" fillId="33" borderId="13" xfId="42" applyNumberFormat="1" applyFont="1" applyFill="1" applyBorder="1" applyAlignment="1">
      <alignment/>
    </xf>
    <xf numFmtId="0" fontId="4" fillId="33" borderId="0" xfId="58" applyFont="1" applyFill="1">
      <alignment/>
      <protection/>
    </xf>
    <xf numFmtId="0" fontId="14" fillId="0" borderId="0" xfId="58" applyFont="1" applyAlignment="1">
      <alignment horizontal="center" vertical="top" wrapText="1"/>
      <protection/>
    </xf>
    <xf numFmtId="0" fontId="4" fillId="33" borderId="0" xfId="58" applyFont="1" applyFill="1" applyAlignment="1">
      <alignment horizontal="center"/>
      <protection/>
    </xf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37" fontId="2" fillId="0" borderId="19" xfId="58" applyNumberFormat="1" applyFont="1" applyBorder="1">
      <alignment/>
      <protection/>
    </xf>
    <xf numFmtId="0" fontId="4" fillId="33" borderId="0" xfId="59" applyFont="1" applyFill="1">
      <alignment/>
      <protection/>
    </xf>
    <xf numFmtId="165" fontId="4" fillId="0" borderId="0" xfId="58" applyNumberFormat="1" applyFont="1">
      <alignment/>
      <protection/>
    </xf>
    <xf numFmtId="0" fontId="0" fillId="0" borderId="0" xfId="0" applyAlignment="1">
      <alignment/>
    </xf>
    <xf numFmtId="0" fontId="71" fillId="36" borderId="28" xfId="0" applyFont="1" applyFill="1" applyBorder="1" applyAlignment="1">
      <alignment horizontal="center" vertical="center"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71" fillId="36" borderId="33" xfId="0" applyFont="1" applyFill="1" applyBorder="1" applyAlignment="1">
      <alignment horizontal="center" vertical="center"/>
    </xf>
    <xf numFmtId="0" fontId="71" fillId="36" borderId="34" xfId="0" applyFont="1" applyFill="1" applyBorder="1" applyAlignment="1">
      <alignment horizontal="center" vertical="center"/>
    </xf>
    <xf numFmtId="0" fontId="71" fillId="36" borderId="35" xfId="0" applyFont="1" applyFill="1" applyBorder="1" applyAlignment="1">
      <alignment horizontal="center" vertical="center"/>
    </xf>
    <xf numFmtId="0" fontId="71" fillId="36" borderId="36" xfId="0" applyFont="1" applyFill="1" applyBorder="1" applyAlignment="1">
      <alignment horizontal="center" vertical="center"/>
    </xf>
    <xf numFmtId="0" fontId="72" fillId="0" borderId="37" xfId="0" applyFont="1" applyBorder="1" applyAlignment="1">
      <alignment horizontal="left"/>
    </xf>
    <xf numFmtId="0" fontId="72" fillId="0" borderId="38" xfId="0" applyFont="1" applyBorder="1" applyAlignment="1" quotePrefix="1">
      <alignment horizontal="left"/>
    </xf>
    <xf numFmtId="0" fontId="71" fillId="0" borderId="38" xfId="0" applyFont="1" applyBorder="1" applyAlignment="1">
      <alignment horizontal="left"/>
    </xf>
    <xf numFmtId="0" fontId="72" fillId="0" borderId="38" xfId="0" applyFont="1" applyBorder="1" applyAlignment="1">
      <alignment horizontal="right"/>
    </xf>
    <xf numFmtId="0" fontId="72" fillId="0" borderId="39" xfId="0" applyFont="1" applyBorder="1" applyAlignment="1">
      <alignment horizontal="right"/>
    </xf>
    <xf numFmtId="0" fontId="71" fillId="0" borderId="37" xfId="0" applyFont="1" applyBorder="1" applyAlignment="1">
      <alignment horizontal="left"/>
    </xf>
    <xf numFmtId="0" fontId="71" fillId="0" borderId="38" xfId="0" applyFont="1" applyBorder="1" applyAlignment="1" quotePrefix="1">
      <alignment horizontal="left"/>
    </xf>
    <xf numFmtId="0" fontId="71" fillId="0" borderId="38" xfId="0" applyFont="1" applyBorder="1" applyAlignment="1">
      <alignment horizontal="right"/>
    </xf>
    <xf numFmtId="0" fontId="71" fillId="0" borderId="39" xfId="0" applyFont="1" applyBorder="1" applyAlignment="1">
      <alignment horizontal="right"/>
    </xf>
    <xf numFmtId="0" fontId="72" fillId="0" borderId="38" xfId="0" applyFont="1" applyBorder="1" applyAlignment="1">
      <alignment horizontal="left"/>
    </xf>
    <xf numFmtId="0" fontId="72" fillId="0" borderId="40" xfId="0" applyFont="1" applyBorder="1" applyAlignment="1">
      <alignment horizontal="left"/>
    </xf>
    <xf numFmtId="0" fontId="72" fillId="0" borderId="41" xfId="0" applyFont="1" applyBorder="1" applyAlignment="1" quotePrefix="1">
      <alignment horizontal="left"/>
    </xf>
    <xf numFmtId="0" fontId="71" fillId="0" borderId="41" xfId="0" applyFont="1" applyBorder="1" applyAlignment="1">
      <alignment horizontal="left"/>
    </xf>
    <xf numFmtId="0" fontId="72" fillId="0" borderId="41" xfId="0" applyFont="1" applyBorder="1" applyAlignment="1">
      <alignment horizontal="right"/>
    </xf>
    <xf numFmtId="0" fontId="72" fillId="0" borderId="42" xfId="0" applyFont="1" applyBorder="1" applyAlignment="1">
      <alignment horizontal="right"/>
    </xf>
    <xf numFmtId="0" fontId="4" fillId="0" borderId="24" xfId="58" applyFont="1" applyBorder="1" applyAlignment="1">
      <alignment horizontal="left"/>
      <protection/>
    </xf>
    <xf numFmtId="37" fontId="4" fillId="0" borderId="24" xfId="42" applyNumberFormat="1" applyFont="1" applyBorder="1" applyAlignment="1">
      <alignment/>
    </xf>
    <xf numFmtId="1" fontId="4" fillId="0" borderId="24" xfId="42" applyNumberFormat="1" applyFont="1" applyBorder="1" applyAlignment="1">
      <alignment/>
    </xf>
    <xf numFmtId="165" fontId="13" fillId="0" borderId="13" xfId="58" applyNumberFormat="1" applyFont="1" applyBorder="1">
      <alignment/>
      <protection/>
    </xf>
    <xf numFmtId="0" fontId="14" fillId="0" borderId="0" xfId="58" applyFont="1" applyAlignment="1">
      <alignment horizontal="center" vertical="top" wrapText="1"/>
      <protection/>
    </xf>
    <xf numFmtId="37" fontId="11" fillId="0" borderId="19" xfId="58" applyNumberFormat="1" applyFont="1" applyFill="1" applyBorder="1">
      <alignment/>
      <protection/>
    </xf>
    <xf numFmtId="37" fontId="11" fillId="0" borderId="13" xfId="58" applyNumberFormat="1" applyFont="1" applyFill="1" applyBorder="1">
      <alignment/>
      <protection/>
    </xf>
    <xf numFmtId="165" fontId="11" fillId="0" borderId="13" xfId="42" applyNumberFormat="1" applyFont="1" applyFill="1" applyBorder="1" applyAlignment="1">
      <alignment/>
    </xf>
    <xf numFmtId="165" fontId="4" fillId="0" borderId="13" xfId="58" applyNumberFormat="1" applyFont="1" applyFill="1" applyBorder="1">
      <alignment/>
      <protection/>
    </xf>
    <xf numFmtId="165" fontId="13" fillId="0" borderId="22" xfId="58" applyNumberFormat="1" applyFont="1" applyBorder="1">
      <alignment/>
      <protection/>
    </xf>
    <xf numFmtId="0" fontId="4" fillId="33" borderId="0" xfId="58" applyFont="1" applyFill="1">
      <alignment/>
      <protection/>
    </xf>
    <xf numFmtId="0" fontId="5" fillId="33" borderId="0" xfId="58" applyFont="1" applyFill="1" applyAlignment="1">
      <alignment horizontal="left"/>
      <protection/>
    </xf>
    <xf numFmtId="0" fontId="6" fillId="33" borderId="0" xfId="58" applyFont="1" applyFill="1" applyAlignment="1">
      <alignment horizontal="left"/>
      <protection/>
    </xf>
    <xf numFmtId="0" fontId="2" fillId="33" borderId="0" xfId="54" applyFont="1" applyFill="1" applyAlignment="1" applyProtection="1">
      <alignment/>
      <protection/>
    </xf>
    <xf numFmtId="0" fontId="14" fillId="0" borderId="0" xfId="58" applyFont="1" applyAlignment="1">
      <alignment horizontal="center" vertical="top" wrapText="1"/>
      <protection/>
    </xf>
    <xf numFmtId="0" fontId="8" fillId="33" borderId="0" xfId="58" applyFont="1" applyFill="1" applyAlignment="1">
      <alignment horizontal="center" vertical="center"/>
      <protection/>
    </xf>
    <xf numFmtId="0" fontId="4" fillId="33" borderId="0" xfId="58" applyFont="1" applyFill="1" applyAlignment="1">
      <alignment horizontal="center"/>
      <protection/>
    </xf>
    <xf numFmtId="0" fontId="4" fillId="33" borderId="25" xfId="58" applyFont="1" applyFill="1" applyBorder="1" applyAlignment="1">
      <alignment horizontal="center" vertical="center" wrapText="1"/>
      <protection/>
    </xf>
    <xf numFmtId="0" fontId="4" fillId="33" borderId="43" xfId="58" applyFont="1" applyFill="1" applyBorder="1" applyAlignment="1">
      <alignment horizontal="center" vertical="center" wrapText="1"/>
      <protection/>
    </xf>
    <xf numFmtId="0" fontId="25" fillId="0" borderId="26" xfId="61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horizontal="center" vertical="top" wrapText="1"/>
      <protection/>
    </xf>
    <xf numFmtId="0" fontId="12" fillId="33" borderId="0" xfId="58" applyFont="1" applyFill="1" applyAlignment="1">
      <alignment horizontal="center" vertical="center"/>
      <protection/>
    </xf>
    <xf numFmtId="0" fontId="4" fillId="33" borderId="44" xfId="58" applyFont="1" applyFill="1" applyBorder="1" applyAlignment="1">
      <alignment horizontal="center" vertical="center" wrapText="1"/>
      <protection/>
    </xf>
    <xf numFmtId="0" fontId="4" fillId="33" borderId="45" xfId="58" applyFont="1" applyFill="1" applyBorder="1" applyAlignment="1">
      <alignment horizontal="center" vertical="center" wrapText="1"/>
      <protection/>
    </xf>
    <xf numFmtId="0" fontId="73" fillId="0" borderId="0" xfId="58" applyFont="1" applyAlignment="1">
      <alignment horizontal="center" vertical="top" wrapText="1"/>
      <protection/>
    </xf>
    <xf numFmtId="3" fontId="5" fillId="33" borderId="0" xfId="59" applyNumberFormat="1" applyFont="1" applyFill="1" applyAlignment="1">
      <alignment horizontal="left"/>
      <protection/>
    </xf>
    <xf numFmtId="3" fontId="6" fillId="33" borderId="0" xfId="59" applyNumberFormat="1" applyFont="1" applyFill="1" applyAlignment="1">
      <alignment horizontal="left"/>
      <protection/>
    </xf>
    <xf numFmtId="0" fontId="4" fillId="33" borderId="0" xfId="59" applyFont="1" applyFill="1">
      <alignment/>
      <protection/>
    </xf>
    <xf numFmtId="0" fontId="8" fillId="33" borderId="0" xfId="59" applyFont="1" applyFill="1" applyAlignment="1">
      <alignment horizontal="center" vertical="center"/>
      <protection/>
    </xf>
    <xf numFmtId="0" fontId="9" fillId="33" borderId="0" xfId="59" applyFont="1" applyFill="1" applyAlignment="1">
      <alignment horizontal="center"/>
      <protection/>
    </xf>
    <xf numFmtId="0" fontId="16" fillId="33" borderId="0" xfId="59" applyFont="1" applyFill="1" applyAlignment="1">
      <alignment horizontal="center" vertical="top" wrapText="1"/>
      <protection/>
    </xf>
    <xf numFmtId="0" fontId="14" fillId="33" borderId="0" xfId="59" applyFont="1" applyFill="1" applyAlignment="1">
      <alignment horizontal="center" vertical="top" wrapText="1"/>
      <protection/>
    </xf>
    <xf numFmtId="0" fontId="71" fillId="36" borderId="30" xfId="0" applyFont="1" applyFill="1" applyBorder="1" applyAlignment="1">
      <alignment horizontal="center" vertical="center"/>
    </xf>
    <xf numFmtId="0" fontId="71" fillId="36" borderId="28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7" xfId="60"/>
    <cellStyle name="Normal_Mau BCTC ap dung tu 200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4%2034568888%2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04%2034568888%20%2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el:04%2034568888%20%2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Tel:04%2034568888%20%20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22">
      <selection activeCell="D56" sqref="D56:E56"/>
    </sheetView>
  </sheetViews>
  <sheetFormatPr defaultColWidth="9.140625" defaultRowHeight="15"/>
  <cols>
    <col min="1" max="1" width="50.00390625" style="73" customWidth="1"/>
    <col min="2" max="2" width="6.57421875" style="107" customWidth="1"/>
    <col min="3" max="3" width="0.13671875" style="73" customWidth="1"/>
    <col min="4" max="4" width="20.00390625" style="73" customWidth="1"/>
    <col min="5" max="5" width="20.140625" style="73" customWidth="1"/>
    <col min="6" max="6" width="9.140625" style="73" customWidth="1"/>
    <col min="7" max="7" width="10.00390625" style="73" bestFit="1" customWidth="1"/>
    <col min="8" max="8" width="14.57421875" style="73" bestFit="1" customWidth="1"/>
    <col min="9" max="16384" width="9.140625" style="73" customWidth="1"/>
  </cols>
  <sheetData>
    <row r="1" spans="1:5" s="144" customFormat="1" ht="15">
      <c r="A1" s="60" t="s">
        <v>0</v>
      </c>
      <c r="B1" s="2"/>
      <c r="D1" s="188" t="s">
        <v>237</v>
      </c>
      <c r="E1" s="188"/>
    </row>
    <row r="2" spans="1:5" s="144" customFormat="1" ht="12">
      <c r="A2" s="187" t="s">
        <v>292</v>
      </c>
      <c r="B2" s="187"/>
      <c r="D2" s="189" t="s">
        <v>238</v>
      </c>
      <c r="E2" s="189"/>
    </row>
    <row r="3" spans="1:5" s="144" customFormat="1" ht="12.75">
      <c r="A3" s="190" t="s">
        <v>239</v>
      </c>
      <c r="B3" s="187"/>
      <c r="D3" s="189" t="s">
        <v>240</v>
      </c>
      <c r="E3" s="189"/>
    </row>
    <row r="4" spans="1:2" s="144" customFormat="1" ht="12">
      <c r="A4" s="187"/>
      <c r="B4" s="187"/>
    </row>
    <row r="5" s="144" customFormat="1" ht="12">
      <c r="B5" s="146"/>
    </row>
    <row r="6" s="144" customFormat="1" ht="12">
      <c r="B6" s="146"/>
    </row>
    <row r="7" spans="1:5" s="144" customFormat="1" ht="19.5" customHeight="1">
      <c r="A7" s="192" t="s">
        <v>407</v>
      </c>
      <c r="B7" s="192"/>
      <c r="C7" s="192"/>
      <c r="D7" s="192"/>
      <c r="E7" s="192"/>
    </row>
    <row r="8" spans="1:5" s="144" customFormat="1" ht="12">
      <c r="A8" s="193" t="s">
        <v>241</v>
      </c>
      <c r="B8" s="193"/>
      <c r="C8" s="193"/>
      <c r="D8" s="193"/>
      <c r="E8" s="193"/>
    </row>
    <row r="9" spans="2:5" s="144" customFormat="1" ht="12">
      <c r="B9" s="146"/>
      <c r="E9" s="146" t="s">
        <v>5</v>
      </c>
    </row>
    <row r="10" spans="1:5" s="144" customFormat="1" ht="21.75" customHeight="1">
      <c r="A10" s="194" t="s">
        <v>6</v>
      </c>
      <c r="B10" s="194" t="s">
        <v>7</v>
      </c>
      <c r="C10" s="69" t="s">
        <v>8</v>
      </c>
      <c r="D10" s="196" t="s">
        <v>413</v>
      </c>
      <c r="E10" s="196"/>
    </row>
    <row r="11" spans="1:5" s="144" customFormat="1" ht="15.75" customHeight="1">
      <c r="A11" s="195"/>
      <c r="B11" s="195"/>
      <c r="C11" s="69"/>
      <c r="D11" s="69" t="s">
        <v>242</v>
      </c>
      <c r="E11" s="69" t="s">
        <v>243</v>
      </c>
    </row>
    <row r="12" spans="1:5" ht="12">
      <c r="A12" s="91" t="s">
        <v>244</v>
      </c>
      <c r="B12" s="92"/>
      <c r="C12" s="91"/>
      <c r="D12" s="91">
        <v>0</v>
      </c>
      <c r="E12" s="91">
        <v>0</v>
      </c>
    </row>
    <row r="13" spans="1:8" ht="12">
      <c r="A13" s="93" t="s">
        <v>245</v>
      </c>
      <c r="B13" s="94">
        <v>1</v>
      </c>
      <c r="C13" s="93"/>
      <c r="D13" s="142">
        <v>15094785397</v>
      </c>
      <c r="E13" s="182">
        <v>155877118198</v>
      </c>
      <c r="H13" s="151"/>
    </row>
    <row r="14" spans="1:5" ht="12">
      <c r="A14" s="75" t="s">
        <v>246</v>
      </c>
      <c r="B14" s="95">
        <v>2</v>
      </c>
      <c r="C14" s="75"/>
      <c r="D14" s="142">
        <v>-4992511551</v>
      </c>
      <c r="E14" s="96">
        <v>-350915225193</v>
      </c>
    </row>
    <row r="15" spans="1:5" ht="12">
      <c r="A15" s="75" t="s">
        <v>247</v>
      </c>
      <c r="B15" s="95">
        <v>5</v>
      </c>
      <c r="C15" s="75"/>
      <c r="D15" s="142">
        <v>0</v>
      </c>
      <c r="E15" s="183">
        <v>0</v>
      </c>
    </row>
    <row r="16" spans="1:5" ht="12">
      <c r="A16" s="75" t="s">
        <v>248</v>
      </c>
      <c r="B16" s="95">
        <v>6</v>
      </c>
      <c r="C16" s="75"/>
      <c r="D16" s="142">
        <v>347962639441</v>
      </c>
      <c r="E16" s="183">
        <v>816870934483</v>
      </c>
    </row>
    <row r="17" spans="1:5" ht="12">
      <c r="A17" s="75" t="s">
        <v>249</v>
      </c>
      <c r="B17" s="95">
        <v>7</v>
      </c>
      <c r="C17" s="75"/>
      <c r="D17" s="142">
        <v>-348904266976</v>
      </c>
      <c r="E17" s="96">
        <v>-799383665224</v>
      </c>
    </row>
    <row r="18" spans="1:5" ht="12">
      <c r="A18" s="75" t="s">
        <v>250</v>
      </c>
      <c r="B18" s="95">
        <v>8</v>
      </c>
      <c r="C18" s="75"/>
      <c r="D18" s="142">
        <v>0</v>
      </c>
      <c r="E18" s="183">
        <v>0</v>
      </c>
    </row>
    <row r="19" spans="1:5" ht="12">
      <c r="A19" s="75" t="s">
        <v>251</v>
      </c>
      <c r="B19" s="95">
        <v>9</v>
      </c>
      <c r="C19" s="75"/>
      <c r="D19" s="142">
        <v>-46310000</v>
      </c>
      <c r="E19" s="96">
        <v>-7544720000</v>
      </c>
    </row>
    <row r="20" spans="1:8" ht="12">
      <c r="A20" s="75" t="s">
        <v>252</v>
      </c>
      <c r="B20" s="95">
        <v>10</v>
      </c>
      <c r="C20" s="75"/>
      <c r="D20" s="142">
        <v>-1682172494</v>
      </c>
      <c r="E20" s="96">
        <v>-2601285160</v>
      </c>
      <c r="H20" s="151"/>
    </row>
    <row r="21" spans="1:5" ht="12">
      <c r="A21" s="75" t="s">
        <v>253</v>
      </c>
      <c r="B21" s="95">
        <v>11</v>
      </c>
      <c r="C21" s="75"/>
      <c r="D21" s="142">
        <v>-1863553135</v>
      </c>
      <c r="E21" s="96">
        <v>-2571616534</v>
      </c>
    </row>
    <row r="22" spans="1:5" ht="12">
      <c r="A22" s="75" t="s">
        <v>254</v>
      </c>
      <c r="B22" s="95">
        <v>12</v>
      </c>
      <c r="C22" s="75"/>
      <c r="D22" s="142"/>
      <c r="E22" s="96">
        <v>-67664191</v>
      </c>
    </row>
    <row r="23" spans="1:5" ht="12">
      <c r="A23" s="75" t="s">
        <v>255</v>
      </c>
      <c r="B23" s="95">
        <v>13</v>
      </c>
      <c r="C23" s="75"/>
      <c r="D23" s="142"/>
      <c r="E23" s="96">
        <v>-7110690364</v>
      </c>
    </row>
    <row r="24" spans="1:5" ht="12">
      <c r="A24" s="75" t="s">
        <v>256</v>
      </c>
      <c r="B24" s="95">
        <v>14</v>
      </c>
      <c r="C24" s="75"/>
      <c r="D24" s="142">
        <v>103320000</v>
      </c>
      <c r="E24" s="183">
        <v>102865670</v>
      </c>
    </row>
    <row r="25" spans="1:5" ht="12">
      <c r="A25" s="75" t="s">
        <v>257</v>
      </c>
      <c r="B25" s="95">
        <v>15</v>
      </c>
      <c r="C25" s="75"/>
      <c r="D25" s="142">
        <v>0</v>
      </c>
      <c r="E25" s="96">
        <v>-1226167960</v>
      </c>
    </row>
    <row r="26" spans="1:5" ht="12">
      <c r="A26" s="74" t="s">
        <v>258</v>
      </c>
      <c r="B26" s="97">
        <v>20</v>
      </c>
      <c r="C26" s="74"/>
      <c r="D26" s="98">
        <f>SUM(D13:D25)</f>
        <v>5671930682</v>
      </c>
      <c r="E26" s="98">
        <f>SUM(E13:E25)</f>
        <v>-198570116275</v>
      </c>
    </row>
    <row r="27" spans="1:5" ht="12">
      <c r="A27" s="74" t="s">
        <v>259</v>
      </c>
      <c r="B27" s="97"/>
      <c r="C27" s="74"/>
      <c r="D27" s="98"/>
      <c r="E27" s="98"/>
    </row>
    <row r="28" spans="1:5" ht="12">
      <c r="A28" s="75" t="s">
        <v>260</v>
      </c>
      <c r="B28" s="95">
        <v>21</v>
      </c>
      <c r="C28" s="75"/>
      <c r="D28" s="100"/>
      <c r="E28" s="184"/>
    </row>
    <row r="29" spans="1:5" ht="12">
      <c r="A29" s="75" t="s">
        <v>261</v>
      </c>
      <c r="B29" s="95">
        <v>22</v>
      </c>
      <c r="C29" s="75"/>
      <c r="D29" s="100">
        <v>632800000</v>
      </c>
      <c r="E29" s="183"/>
    </row>
    <row r="30" spans="1:7" ht="12">
      <c r="A30" s="75" t="s">
        <v>262</v>
      </c>
      <c r="B30" s="95">
        <v>23</v>
      </c>
      <c r="C30" s="75"/>
      <c r="D30" s="100"/>
      <c r="E30" s="183"/>
      <c r="G30" s="109"/>
    </row>
    <row r="31" spans="1:5" ht="12">
      <c r="A31" s="75" t="s">
        <v>263</v>
      </c>
      <c r="B31" s="95">
        <v>24</v>
      </c>
      <c r="C31" s="75"/>
      <c r="E31" s="183"/>
    </row>
    <row r="32" spans="1:5" ht="12">
      <c r="A32" s="75" t="s">
        <v>264</v>
      </c>
      <c r="B32" s="95">
        <v>25</v>
      </c>
      <c r="C32" s="75"/>
      <c r="D32" s="142">
        <v>-81939163815</v>
      </c>
      <c r="E32" s="96">
        <v>-303633146499</v>
      </c>
    </row>
    <row r="33" spans="1:5" ht="12">
      <c r="A33" s="75" t="s">
        <v>265</v>
      </c>
      <c r="B33" s="95">
        <v>26</v>
      </c>
      <c r="C33" s="75"/>
      <c r="D33" s="100">
        <v>32421376287</v>
      </c>
      <c r="E33" s="183">
        <v>331091503582</v>
      </c>
    </row>
    <row r="34" spans="1:5" ht="12">
      <c r="A34" s="75" t="s">
        <v>266</v>
      </c>
      <c r="B34" s="95">
        <v>27</v>
      </c>
      <c r="C34" s="75"/>
      <c r="D34" s="100">
        <v>3687402041</v>
      </c>
      <c r="E34" s="183">
        <v>2662053251</v>
      </c>
    </row>
    <row r="35" spans="1:5" ht="12">
      <c r="A35" s="74" t="s">
        <v>267</v>
      </c>
      <c r="B35" s="97">
        <v>30</v>
      </c>
      <c r="C35" s="74"/>
      <c r="D35" s="102">
        <f>SUM(D28:D34)</f>
        <v>-45197585487</v>
      </c>
      <c r="E35" s="102">
        <f>SUM(E32:E34)</f>
        <v>30120410334</v>
      </c>
    </row>
    <row r="36" spans="1:5" ht="12">
      <c r="A36" s="74" t="s">
        <v>268</v>
      </c>
      <c r="B36" s="97"/>
      <c r="C36" s="74"/>
      <c r="D36" s="98"/>
      <c r="E36" s="99"/>
    </row>
    <row r="37" spans="1:5" ht="12">
      <c r="A37" s="75" t="s">
        <v>269</v>
      </c>
      <c r="B37" s="95">
        <v>31</v>
      </c>
      <c r="C37" s="75"/>
      <c r="D37" s="98"/>
      <c r="E37" s="101"/>
    </row>
    <row r="38" spans="1:5" ht="12">
      <c r="A38" s="75" t="s">
        <v>270</v>
      </c>
      <c r="B38" s="95">
        <v>32</v>
      </c>
      <c r="C38" s="75"/>
      <c r="D38" s="98"/>
      <c r="E38" s="101"/>
    </row>
    <row r="39" spans="1:5" ht="12">
      <c r="A39" s="75" t="s">
        <v>271</v>
      </c>
      <c r="B39" s="95">
        <v>33</v>
      </c>
      <c r="C39" s="75"/>
      <c r="D39" s="98"/>
      <c r="E39" s="183">
        <v>156790096509</v>
      </c>
    </row>
    <row r="40" spans="1:5" ht="12">
      <c r="A40" s="75" t="s">
        <v>272</v>
      </c>
      <c r="B40" s="95">
        <v>34</v>
      </c>
      <c r="C40" s="75"/>
      <c r="D40" s="98"/>
      <c r="E40" s="96">
        <v>-156790096509</v>
      </c>
    </row>
    <row r="41" spans="1:5" ht="12">
      <c r="A41" s="75" t="s">
        <v>273</v>
      </c>
      <c r="B41" s="95">
        <v>35</v>
      </c>
      <c r="C41" s="75"/>
      <c r="D41" s="98"/>
      <c r="E41" s="183"/>
    </row>
    <row r="42" spans="1:5" ht="12">
      <c r="A42" s="75" t="s">
        <v>274</v>
      </c>
      <c r="B42" s="95">
        <v>36</v>
      </c>
      <c r="C42" s="75"/>
      <c r="D42" s="98"/>
      <c r="E42" s="96">
        <v>-29944900000</v>
      </c>
    </row>
    <row r="43" spans="1:5" ht="12.75">
      <c r="A43" s="74" t="s">
        <v>275</v>
      </c>
      <c r="B43" s="97">
        <v>40</v>
      </c>
      <c r="C43" s="74"/>
      <c r="D43" s="103">
        <f>SUM(D39:D42)</f>
        <v>0</v>
      </c>
      <c r="E43" s="185">
        <f>SUM(E39:E42)</f>
        <v>-29944900000</v>
      </c>
    </row>
    <row r="44" spans="1:5" ht="12">
      <c r="A44" s="74" t="s">
        <v>276</v>
      </c>
      <c r="B44" s="97">
        <v>50</v>
      </c>
      <c r="C44" s="74"/>
      <c r="D44" s="98">
        <f>D43+D35+D26</f>
        <v>-39525654805</v>
      </c>
      <c r="E44" s="98">
        <f>E43+E35+E26</f>
        <v>-198394605941</v>
      </c>
    </row>
    <row r="45" spans="1:5" ht="12.75">
      <c r="A45" s="75" t="s">
        <v>277</v>
      </c>
      <c r="B45" s="95">
        <v>60</v>
      </c>
      <c r="C45" s="75"/>
      <c r="D45" s="103">
        <v>249444746745</v>
      </c>
      <c r="E45" s="103">
        <v>264831972069</v>
      </c>
    </row>
    <row r="46" spans="1:5" ht="12">
      <c r="A46" s="75" t="s">
        <v>278</v>
      </c>
      <c r="B46" s="95">
        <v>61</v>
      </c>
      <c r="C46" s="75"/>
      <c r="D46" s="101"/>
      <c r="E46" s="101"/>
    </row>
    <row r="47" spans="1:5" ht="15.75" customHeight="1">
      <c r="A47" s="104" t="s">
        <v>279</v>
      </c>
      <c r="B47" s="105">
        <v>70</v>
      </c>
      <c r="C47" s="104"/>
      <c r="D47" s="106">
        <f>D44+D45</f>
        <v>209919091940</v>
      </c>
      <c r="E47" s="106">
        <f>E44+E45</f>
        <v>66437366128</v>
      </c>
    </row>
    <row r="49" spans="4:5" ht="15.75" customHeight="1">
      <c r="D49" s="197" t="s">
        <v>409</v>
      </c>
      <c r="E49" s="197"/>
    </row>
    <row r="50" spans="1:5" ht="15.75">
      <c r="A50" s="191" t="s">
        <v>280</v>
      </c>
      <c r="B50" s="191"/>
      <c r="C50" s="145"/>
      <c r="D50" s="191" t="s">
        <v>289</v>
      </c>
      <c r="E50" s="191"/>
    </row>
    <row r="51" spans="1:5" ht="12.75">
      <c r="A51" s="87"/>
      <c r="B51" s="87"/>
      <c r="C51" s="87"/>
      <c r="D51" s="88"/>
      <c r="E51" s="88"/>
    </row>
    <row r="52" spans="1:5" ht="12.75">
      <c r="A52" s="87"/>
      <c r="B52" s="87"/>
      <c r="C52" s="87"/>
      <c r="D52" s="88"/>
      <c r="E52" s="88"/>
    </row>
    <row r="53" spans="1:5" ht="12.75">
      <c r="A53" s="87"/>
      <c r="B53" s="87"/>
      <c r="C53" s="87"/>
      <c r="D53" s="88"/>
      <c r="E53" s="88"/>
    </row>
    <row r="54" spans="1:5" ht="12.75">
      <c r="A54" s="87"/>
      <c r="B54" s="87"/>
      <c r="C54" s="87"/>
      <c r="D54" s="88"/>
      <c r="E54" s="88"/>
    </row>
    <row r="55" spans="1:5" ht="12.75">
      <c r="A55" s="87"/>
      <c r="B55" s="87"/>
      <c r="C55" s="87"/>
      <c r="D55" s="88"/>
      <c r="E55" s="88"/>
    </row>
    <row r="56" spans="1:5" ht="15.75">
      <c r="A56" s="191" t="s">
        <v>414</v>
      </c>
      <c r="B56" s="191"/>
      <c r="C56" s="181"/>
      <c r="D56" s="191"/>
      <c r="E56" s="191"/>
    </row>
    <row r="59" ht="12">
      <c r="D59" s="108"/>
    </row>
    <row r="60" ht="12">
      <c r="D60" s="72"/>
    </row>
  </sheetData>
  <sheetProtection/>
  <mergeCells count="16">
    <mergeCell ref="A50:B50"/>
    <mergeCell ref="D50:E50"/>
    <mergeCell ref="A56:B56"/>
    <mergeCell ref="D56:E56"/>
    <mergeCell ref="A7:E7"/>
    <mergeCell ref="A8:E8"/>
    <mergeCell ref="A10:A11"/>
    <mergeCell ref="B10:B11"/>
    <mergeCell ref="D10:E10"/>
    <mergeCell ref="D49:E49"/>
    <mergeCell ref="A4:B4"/>
    <mergeCell ref="D1:E1"/>
    <mergeCell ref="A2:B2"/>
    <mergeCell ref="D2:E2"/>
    <mergeCell ref="A3:B3"/>
    <mergeCell ref="D3:E3"/>
  </mergeCells>
  <hyperlinks>
    <hyperlink ref="A3" r:id="rId1" display="Tel:04 34568888  "/>
  </hyperlinks>
  <printOptions/>
  <pageMargins left="0.33" right="0.17" top="0.58" bottom="1" header="0.23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25">
      <selection activeCell="F41" sqref="F41"/>
    </sheetView>
  </sheetViews>
  <sheetFormatPr defaultColWidth="9.140625" defaultRowHeight="15" outlineLevelCol="1"/>
  <cols>
    <col min="1" max="1" width="50.7109375" style="73" customWidth="1"/>
    <col min="2" max="2" width="6.00390625" style="73" customWidth="1"/>
    <col min="3" max="3" width="9.140625" style="73" hidden="1" customWidth="1"/>
    <col min="4" max="4" width="20.7109375" style="73" customWidth="1" outlineLevel="1"/>
    <col min="5" max="5" width="20.7109375" style="81" customWidth="1" outlineLevel="1"/>
    <col min="6" max="7" width="20.7109375" style="73" customWidth="1" outlineLevel="1"/>
    <col min="8" max="8" width="20.7109375" style="73" hidden="1" customWidth="1"/>
    <col min="9" max="9" width="14.57421875" style="73" hidden="1" customWidth="1"/>
    <col min="10" max="10" width="12.28125" style="73" hidden="1" customWidth="1"/>
    <col min="11" max="11" width="9.140625" style="73" hidden="1" customWidth="1"/>
    <col min="12" max="12" width="20.7109375" style="73" hidden="1" customWidth="1" outlineLevel="1"/>
    <col min="13" max="13" width="9.140625" style="73" hidden="1" customWidth="1"/>
    <col min="14" max="14" width="20.7109375" style="73" hidden="1" customWidth="1" outlineLevel="1"/>
    <col min="15" max="15" width="13.421875" style="73" hidden="1" customWidth="1"/>
    <col min="16" max="16" width="14.8515625" style="73" hidden="1" customWidth="1"/>
    <col min="17" max="17" width="15.00390625" style="73" hidden="1" customWidth="1"/>
    <col min="18" max="18" width="20.7109375" style="73" hidden="1" customWidth="1" outlineLevel="1"/>
    <col min="19" max="19" width="13.421875" style="73" hidden="1" customWidth="1"/>
    <col min="20" max="20" width="15.7109375" style="73" hidden="1" customWidth="1"/>
    <col min="21" max="16384" width="9.140625" style="73" customWidth="1"/>
  </cols>
  <sheetData>
    <row r="1" spans="1:18" s="5" customFormat="1" ht="20.25" customHeight="1">
      <c r="A1" s="1" t="s">
        <v>0</v>
      </c>
      <c r="B1" s="2"/>
      <c r="D1" s="61"/>
      <c r="E1" s="62"/>
      <c r="F1" s="188" t="s">
        <v>194</v>
      </c>
      <c r="G1" s="188"/>
      <c r="L1" s="59" t="s">
        <v>282</v>
      </c>
      <c r="N1" s="59" t="s">
        <v>283</v>
      </c>
      <c r="O1" s="59" t="s">
        <v>284</v>
      </c>
      <c r="R1" s="59"/>
    </row>
    <row r="2" spans="1:18" s="5" customFormat="1" ht="15.75" customHeight="1">
      <c r="A2" s="187" t="s">
        <v>291</v>
      </c>
      <c r="B2" s="187"/>
      <c r="D2" s="63"/>
      <c r="E2" s="64"/>
      <c r="F2" s="189" t="s">
        <v>195</v>
      </c>
      <c r="G2" s="189"/>
      <c r="N2" s="59"/>
      <c r="R2" s="59"/>
    </row>
    <row r="3" spans="1:18" s="5" customFormat="1" ht="12.75">
      <c r="A3" s="190" t="s">
        <v>196</v>
      </c>
      <c r="B3" s="187"/>
      <c r="E3" s="65"/>
      <c r="F3" s="189" t="s">
        <v>197</v>
      </c>
      <c r="G3" s="189"/>
      <c r="N3" s="59"/>
      <c r="R3" s="59"/>
    </row>
    <row r="4" spans="1:18" s="5" customFormat="1" ht="12.75">
      <c r="A4" s="187"/>
      <c r="B4" s="187"/>
      <c r="E4" s="65"/>
      <c r="F4" s="66"/>
      <c r="L4" s="59"/>
      <c r="N4" s="59"/>
      <c r="R4" s="59"/>
    </row>
    <row r="5" spans="5:18" s="5" customFormat="1" ht="3.75" customHeight="1">
      <c r="E5" s="65"/>
      <c r="F5" s="67"/>
      <c r="L5" s="59"/>
      <c r="N5" s="59"/>
      <c r="R5" s="59"/>
    </row>
    <row r="6" spans="1:18" s="5" customFormat="1" ht="19.5" customHeight="1">
      <c r="A6" s="198" t="s">
        <v>411</v>
      </c>
      <c r="B6" s="198"/>
      <c r="C6" s="198"/>
      <c r="D6" s="198"/>
      <c r="E6" s="198"/>
      <c r="F6" s="198"/>
      <c r="G6" s="198"/>
      <c r="N6" s="59"/>
      <c r="R6" s="59"/>
    </row>
    <row r="7" spans="5:18" s="5" customFormat="1" ht="6" customHeight="1">
      <c r="E7" s="65"/>
      <c r="L7" s="59"/>
      <c r="N7" s="59"/>
      <c r="R7" s="59"/>
    </row>
    <row r="8" spans="5:18" s="5" customFormat="1" ht="12">
      <c r="E8" s="65"/>
      <c r="G8" s="68" t="s">
        <v>5</v>
      </c>
      <c r="H8" s="68"/>
      <c r="L8" s="90"/>
      <c r="N8" s="90"/>
      <c r="R8" s="90"/>
    </row>
    <row r="9" spans="1:18" s="5" customFormat="1" ht="20.25" customHeight="1">
      <c r="A9" s="194" t="s">
        <v>6</v>
      </c>
      <c r="B9" s="194" t="s">
        <v>7</v>
      </c>
      <c r="C9" s="69" t="s">
        <v>8</v>
      </c>
      <c r="D9" s="199" t="s">
        <v>287</v>
      </c>
      <c r="E9" s="200"/>
      <c r="F9" s="199" t="s">
        <v>288</v>
      </c>
      <c r="G9" s="200"/>
      <c r="H9" s="69"/>
      <c r="L9" s="69"/>
      <c r="N9" s="69"/>
      <c r="R9" s="69"/>
    </row>
    <row r="10" spans="1:18" s="111" customFormat="1" ht="19.5" customHeight="1">
      <c r="A10" s="195"/>
      <c r="B10" s="195"/>
      <c r="C10" s="112"/>
      <c r="D10" s="69" t="s">
        <v>242</v>
      </c>
      <c r="E10" s="69" t="s">
        <v>243</v>
      </c>
      <c r="F10" s="69" t="s">
        <v>242</v>
      </c>
      <c r="G10" s="69" t="s">
        <v>243</v>
      </c>
      <c r="H10" s="112"/>
      <c r="L10" s="112"/>
      <c r="N10" s="112"/>
      <c r="R10" s="112"/>
    </row>
    <row r="11" spans="1:19" ht="12.75">
      <c r="A11" s="70" t="s">
        <v>198</v>
      </c>
      <c r="B11" s="113">
        <v>1</v>
      </c>
      <c r="C11" s="70"/>
      <c r="D11" s="122">
        <v>5743898204</v>
      </c>
      <c r="E11" s="122">
        <v>4855039361</v>
      </c>
      <c r="F11" s="122">
        <v>23639939320</v>
      </c>
      <c r="G11" s="122">
        <v>39534273374</v>
      </c>
      <c r="H11" s="71">
        <v>31373000184</v>
      </c>
      <c r="I11" s="72">
        <f>E11+H11</f>
        <v>36228039545</v>
      </c>
      <c r="J11" s="72">
        <f>I11-G11</f>
        <v>-3306233829</v>
      </c>
      <c r="L11" s="71">
        <f>SUM(L13:L21)</f>
        <v>18483213150</v>
      </c>
      <c r="N11" s="71">
        <v>12236777623</v>
      </c>
      <c r="O11" s="72">
        <f>L11+N11</f>
        <v>30719990773</v>
      </c>
      <c r="P11" s="72">
        <f>F11-O11</f>
        <v>-7080051453</v>
      </c>
      <c r="Q11" s="72">
        <f>P11-D11</f>
        <v>-12823949657</v>
      </c>
      <c r="R11" s="71">
        <f>O11+D11</f>
        <v>36463888977</v>
      </c>
      <c r="S11" s="72">
        <f>R11-F11</f>
        <v>12823949657</v>
      </c>
    </row>
    <row r="12" spans="1:19" ht="12.75">
      <c r="A12" s="74" t="s">
        <v>199</v>
      </c>
      <c r="B12" s="114"/>
      <c r="C12" s="74"/>
      <c r="D12" s="140"/>
      <c r="E12" s="140"/>
      <c r="F12" s="140"/>
      <c r="G12" s="140"/>
      <c r="H12" s="74"/>
      <c r="I12" s="72">
        <f aca="true" t="shared" si="0" ref="I12:I34">E14+H12</f>
        <v>2200889850</v>
      </c>
      <c r="J12" s="72">
        <f aca="true" t="shared" si="1" ref="J12:J34">I12-G14</f>
        <v>-13987052832</v>
      </c>
      <c r="L12" s="74"/>
      <c r="N12" s="74"/>
      <c r="O12" s="72">
        <f aca="true" t="shared" si="2" ref="O12:O37">L12+N12</f>
        <v>0</v>
      </c>
      <c r="P12" s="72">
        <f aca="true" t="shared" si="3" ref="P12:P34">F14-O12</f>
        <v>5121554528</v>
      </c>
      <c r="Q12" s="72">
        <f aca="true" t="shared" si="4" ref="Q12:Q33">P12-D15</f>
        <v>5121554528</v>
      </c>
      <c r="R12" s="71">
        <f aca="true" t="shared" si="5" ref="R12:R33">O12+D15</f>
        <v>0</v>
      </c>
      <c r="S12" s="72">
        <f aca="true" t="shared" si="6" ref="S12:S34">R12-F14</f>
        <v>-5121554528</v>
      </c>
    </row>
    <row r="13" spans="1:19" ht="12.75">
      <c r="A13" s="75" t="s">
        <v>200</v>
      </c>
      <c r="B13" s="115" t="s">
        <v>201</v>
      </c>
      <c r="C13" s="75"/>
      <c r="D13" s="149">
        <v>8499829</v>
      </c>
      <c r="E13" s="149">
        <v>349414454</v>
      </c>
      <c r="F13" s="149">
        <v>543348467</v>
      </c>
      <c r="G13" s="149">
        <v>1499858249</v>
      </c>
      <c r="H13" s="76">
        <v>9773629380</v>
      </c>
      <c r="I13" s="72">
        <f t="shared" si="0"/>
        <v>9773629380</v>
      </c>
      <c r="J13" s="72">
        <f t="shared" si="1"/>
        <v>9773629380</v>
      </c>
      <c r="L13" s="76">
        <v>675013910</v>
      </c>
      <c r="N13" s="76">
        <v>530101390</v>
      </c>
      <c r="O13" s="72">
        <f t="shared" si="2"/>
        <v>1205115300</v>
      </c>
      <c r="P13" s="72">
        <f t="shared" si="3"/>
        <v>-205115300</v>
      </c>
      <c r="Q13" s="72">
        <f t="shared" si="4"/>
        <v>-205115300</v>
      </c>
      <c r="R13" s="71">
        <f t="shared" si="5"/>
        <v>1205115300</v>
      </c>
      <c r="S13" s="72">
        <f t="shared" si="6"/>
        <v>205115300</v>
      </c>
    </row>
    <row r="14" spans="1:19" ht="12.75">
      <c r="A14" s="75" t="s">
        <v>202</v>
      </c>
      <c r="B14" s="115" t="s">
        <v>203</v>
      </c>
      <c r="C14" s="75"/>
      <c r="D14" s="149">
        <v>1957433116</v>
      </c>
      <c r="E14" s="149">
        <v>2200889850</v>
      </c>
      <c r="F14" s="149">
        <v>5121554528</v>
      </c>
      <c r="G14" s="149">
        <v>16187942682</v>
      </c>
      <c r="H14" s="76">
        <v>5152181949</v>
      </c>
      <c r="I14" s="72">
        <f t="shared" si="0"/>
        <v>5152181949</v>
      </c>
      <c r="J14" s="72">
        <f t="shared" si="1"/>
        <v>5152181949</v>
      </c>
      <c r="L14" s="76">
        <v>3309226380</v>
      </c>
      <c r="N14" s="76">
        <v>2379753390</v>
      </c>
      <c r="O14" s="72">
        <f t="shared" si="2"/>
        <v>5688979770</v>
      </c>
      <c r="P14" s="72">
        <f t="shared" si="3"/>
        <v>-5688979770</v>
      </c>
      <c r="Q14" s="72">
        <f t="shared" si="4"/>
        <v>-5688979770</v>
      </c>
      <c r="R14" s="71">
        <f t="shared" si="5"/>
        <v>5688979770</v>
      </c>
      <c r="S14" s="72">
        <f t="shared" si="6"/>
        <v>5688979770</v>
      </c>
    </row>
    <row r="15" spans="1:19" ht="12.75">
      <c r="A15" s="75" t="s">
        <v>204</v>
      </c>
      <c r="B15" s="115" t="s">
        <v>205</v>
      </c>
      <c r="C15" s="75"/>
      <c r="D15" s="125">
        <v>0</v>
      </c>
      <c r="E15" s="125">
        <v>0</v>
      </c>
      <c r="F15" s="125">
        <v>1000000000</v>
      </c>
      <c r="G15" s="125">
        <v>0</v>
      </c>
      <c r="H15" s="76"/>
      <c r="I15" s="72">
        <f t="shared" si="0"/>
        <v>0</v>
      </c>
      <c r="J15" s="72">
        <f t="shared" si="1"/>
        <v>-150909090</v>
      </c>
      <c r="L15" s="76"/>
      <c r="N15" s="76">
        <v>0</v>
      </c>
      <c r="O15" s="72">
        <f t="shared" si="2"/>
        <v>0</v>
      </c>
      <c r="P15" s="72">
        <f t="shared" si="3"/>
        <v>4220000000</v>
      </c>
      <c r="Q15" s="72">
        <f t="shared" si="4"/>
        <v>4145203096</v>
      </c>
      <c r="R15" s="71">
        <f t="shared" si="5"/>
        <v>74796904</v>
      </c>
      <c r="S15" s="72">
        <f t="shared" si="6"/>
        <v>-4145203096</v>
      </c>
    </row>
    <row r="16" spans="1:19" ht="12.75">
      <c r="A16" s="75" t="s">
        <v>206</v>
      </c>
      <c r="B16" s="115" t="s">
        <v>207</v>
      </c>
      <c r="C16" s="75"/>
      <c r="D16" s="124">
        <v>0</v>
      </c>
      <c r="E16" s="124">
        <v>0</v>
      </c>
      <c r="F16" s="124">
        <v>0</v>
      </c>
      <c r="G16" s="124">
        <v>0</v>
      </c>
      <c r="H16" s="76"/>
      <c r="I16" s="72">
        <f t="shared" si="0"/>
        <v>34806700</v>
      </c>
      <c r="J16" s="72">
        <f t="shared" si="1"/>
        <v>-340311495</v>
      </c>
      <c r="L16" s="76"/>
      <c r="N16" s="76">
        <v>0</v>
      </c>
      <c r="O16" s="72">
        <f t="shared" si="2"/>
        <v>0</v>
      </c>
      <c r="P16" s="72">
        <f t="shared" si="3"/>
        <v>194674892</v>
      </c>
      <c r="Q16" s="72">
        <f t="shared" si="4"/>
        <v>194674892</v>
      </c>
      <c r="R16" s="71">
        <f t="shared" si="5"/>
        <v>0</v>
      </c>
      <c r="S16" s="72">
        <f t="shared" si="6"/>
        <v>-194674892</v>
      </c>
    </row>
    <row r="17" spans="1:19" ht="12.75">
      <c r="A17" s="75" t="s">
        <v>208</v>
      </c>
      <c r="B17" s="115" t="s">
        <v>209</v>
      </c>
      <c r="C17" s="75"/>
      <c r="D17" s="124">
        <v>0</v>
      </c>
      <c r="E17" s="124">
        <v>0</v>
      </c>
      <c r="F17" s="124">
        <v>4220000000</v>
      </c>
      <c r="G17" s="124">
        <v>150909090</v>
      </c>
      <c r="H17" s="76">
        <v>69218182</v>
      </c>
      <c r="I17" s="72">
        <f t="shared" si="0"/>
        <v>69218182</v>
      </c>
      <c r="J17" s="72">
        <f t="shared" si="1"/>
        <v>69218182</v>
      </c>
      <c r="L17" s="76">
        <v>45454545</v>
      </c>
      <c r="N17" s="76">
        <v>106000000</v>
      </c>
      <c r="O17" s="72">
        <f t="shared" si="2"/>
        <v>151454545</v>
      </c>
      <c r="P17" s="72">
        <f t="shared" si="3"/>
        <v>-151454545</v>
      </c>
      <c r="Q17" s="72">
        <f t="shared" si="4"/>
        <v>-151454545</v>
      </c>
      <c r="R17" s="71">
        <f t="shared" si="5"/>
        <v>151454545</v>
      </c>
      <c r="S17" s="72">
        <f t="shared" si="6"/>
        <v>151454545</v>
      </c>
    </row>
    <row r="18" spans="1:20" ht="12.75">
      <c r="A18" s="75" t="s">
        <v>210</v>
      </c>
      <c r="B18" s="115" t="s">
        <v>211</v>
      </c>
      <c r="C18" s="75"/>
      <c r="D18" s="124">
        <v>74796904</v>
      </c>
      <c r="E18" s="124">
        <v>34806700</v>
      </c>
      <c r="F18" s="124">
        <v>194674892</v>
      </c>
      <c r="G18" s="124">
        <v>375118195</v>
      </c>
      <c r="H18" s="76">
        <v>623564867</v>
      </c>
      <c r="I18" s="72">
        <f t="shared" si="0"/>
        <v>623564867</v>
      </c>
      <c r="J18" s="72">
        <f t="shared" si="1"/>
        <v>623564867</v>
      </c>
      <c r="L18" s="76">
        <v>30037164</v>
      </c>
      <c r="N18" s="76">
        <v>106154650</v>
      </c>
      <c r="O18" s="72">
        <f t="shared" si="2"/>
        <v>136191814</v>
      </c>
      <c r="P18" s="72">
        <f t="shared" si="3"/>
        <v>-136191814</v>
      </c>
      <c r="Q18" s="72">
        <f t="shared" si="4"/>
        <v>-3839360169</v>
      </c>
      <c r="R18" s="71">
        <f t="shared" si="5"/>
        <v>3839360169</v>
      </c>
      <c r="S18" s="72">
        <f t="shared" si="6"/>
        <v>3839360169</v>
      </c>
      <c r="T18" s="72">
        <f>F20-Q18</f>
        <v>3839360169</v>
      </c>
    </row>
    <row r="19" spans="1:19" ht="12.75">
      <c r="A19" s="75" t="s">
        <v>212</v>
      </c>
      <c r="B19" s="115" t="s">
        <v>213</v>
      </c>
      <c r="C19" s="75"/>
      <c r="D19" s="124">
        <v>0</v>
      </c>
      <c r="E19" s="124">
        <v>0</v>
      </c>
      <c r="F19" s="124">
        <v>0</v>
      </c>
      <c r="G19" s="124">
        <v>0</v>
      </c>
      <c r="H19" s="76"/>
      <c r="I19" s="72">
        <f t="shared" si="0"/>
        <v>2269928357</v>
      </c>
      <c r="J19" s="72">
        <f t="shared" si="1"/>
        <v>-19050516801</v>
      </c>
      <c r="N19" s="73">
        <v>0</v>
      </c>
      <c r="O19" s="72">
        <f t="shared" si="2"/>
        <v>0</v>
      </c>
      <c r="P19" s="72">
        <f t="shared" si="3"/>
        <v>12560361433</v>
      </c>
      <c r="Q19" s="72">
        <f t="shared" si="4"/>
        <v>12560361433</v>
      </c>
      <c r="R19" s="71">
        <f t="shared" si="5"/>
        <v>0</v>
      </c>
      <c r="S19" s="72">
        <f t="shared" si="6"/>
        <v>-12560361433</v>
      </c>
    </row>
    <row r="20" spans="1:19" ht="12.75">
      <c r="A20" s="75" t="s">
        <v>214</v>
      </c>
      <c r="B20" s="115" t="s">
        <v>215</v>
      </c>
      <c r="C20" s="75"/>
      <c r="D20" s="124">
        <v>0</v>
      </c>
      <c r="E20" s="124">
        <v>0</v>
      </c>
      <c r="F20" s="124">
        <v>0</v>
      </c>
      <c r="G20" s="124">
        <v>0</v>
      </c>
      <c r="H20" s="76"/>
      <c r="I20" s="72">
        <f t="shared" si="0"/>
        <v>0</v>
      </c>
      <c r="J20" s="72">
        <f t="shared" si="1"/>
        <v>0</v>
      </c>
      <c r="L20" s="76"/>
      <c r="N20" s="76">
        <v>0</v>
      </c>
      <c r="O20" s="72">
        <f t="shared" si="2"/>
        <v>0</v>
      </c>
      <c r="P20" s="72">
        <f t="shared" si="3"/>
        <v>0</v>
      </c>
      <c r="Q20" s="72">
        <f t="shared" si="4"/>
        <v>-5743898204</v>
      </c>
      <c r="R20" s="71">
        <f t="shared" si="5"/>
        <v>5743898204</v>
      </c>
      <c r="S20" s="72">
        <f t="shared" si="6"/>
        <v>5743898204</v>
      </c>
    </row>
    <row r="21" spans="1:20" ht="12.75">
      <c r="A21" s="75" t="s">
        <v>216</v>
      </c>
      <c r="B21" s="115" t="s">
        <v>217</v>
      </c>
      <c r="C21" s="75"/>
      <c r="D21" s="124">
        <v>3703168355</v>
      </c>
      <c r="E21" s="124">
        <v>2269928357</v>
      </c>
      <c r="F21" s="124">
        <v>12560361433</v>
      </c>
      <c r="G21" s="124">
        <v>21320445158</v>
      </c>
      <c r="H21" s="76">
        <v>15754405806</v>
      </c>
      <c r="I21" s="72">
        <f t="shared" si="0"/>
        <v>20609445167</v>
      </c>
      <c r="J21" s="72">
        <f t="shared" si="1"/>
        <v>-18924828207</v>
      </c>
      <c r="L21" s="76">
        <v>14423481151</v>
      </c>
      <c r="N21" s="76">
        <v>9114768193</v>
      </c>
      <c r="O21" s="72">
        <f t="shared" si="2"/>
        <v>23538249344</v>
      </c>
      <c r="P21" s="72">
        <f t="shared" si="3"/>
        <v>101689976</v>
      </c>
      <c r="Q21" s="72">
        <f t="shared" si="4"/>
        <v>-954997416</v>
      </c>
      <c r="R21" s="71">
        <f t="shared" si="5"/>
        <v>24594936736</v>
      </c>
      <c r="S21" s="72">
        <f t="shared" si="6"/>
        <v>954997416</v>
      </c>
      <c r="T21" s="72">
        <f>F23-Q21</f>
        <v>24594936736</v>
      </c>
    </row>
    <row r="22" spans="1:19" ht="12.75">
      <c r="A22" s="74" t="s">
        <v>218</v>
      </c>
      <c r="B22" s="114">
        <v>2</v>
      </c>
      <c r="C22" s="74"/>
      <c r="D22" s="78">
        <v>0</v>
      </c>
      <c r="E22" s="78">
        <v>0</v>
      </c>
      <c r="F22" s="78">
        <v>0</v>
      </c>
      <c r="G22" s="78">
        <v>0</v>
      </c>
      <c r="H22" s="77"/>
      <c r="I22" s="72">
        <f t="shared" si="0"/>
        <v>81504751847</v>
      </c>
      <c r="J22" s="72">
        <f t="shared" si="1"/>
        <v>-6219059205</v>
      </c>
      <c r="L22" s="77"/>
      <c r="N22" s="77">
        <v>0</v>
      </c>
      <c r="O22" s="72">
        <f t="shared" si="2"/>
        <v>0</v>
      </c>
      <c r="P22" s="72">
        <f t="shared" si="3"/>
        <v>3996224683</v>
      </c>
      <c r="Q22" s="72">
        <f t="shared" si="4"/>
        <v>-690986129</v>
      </c>
      <c r="R22" s="71">
        <f t="shared" si="5"/>
        <v>4687210812</v>
      </c>
      <c r="S22" s="72">
        <f t="shared" si="6"/>
        <v>690986129</v>
      </c>
    </row>
    <row r="23" spans="1:19" ht="12.75">
      <c r="A23" s="74" t="s">
        <v>219</v>
      </c>
      <c r="B23" s="114">
        <v>10</v>
      </c>
      <c r="C23" s="74"/>
      <c r="D23" s="78">
        <v>5743898204</v>
      </c>
      <c r="E23" s="78">
        <v>4855039361</v>
      </c>
      <c r="F23" s="78">
        <v>23639939320</v>
      </c>
      <c r="G23" s="78">
        <v>39534273374</v>
      </c>
      <c r="H23" s="77">
        <f>H11-H22</f>
        <v>31373000184</v>
      </c>
      <c r="I23" s="72">
        <f t="shared" si="0"/>
        <v>-45276712302</v>
      </c>
      <c r="J23" s="72">
        <f t="shared" si="1"/>
        <v>2912825376</v>
      </c>
      <c r="L23" s="77">
        <f>L11-L22</f>
        <v>18483213150</v>
      </c>
      <c r="N23" s="77">
        <v>12236777623</v>
      </c>
      <c r="O23" s="72">
        <f t="shared" si="2"/>
        <v>30719990773</v>
      </c>
      <c r="P23" s="72">
        <f t="shared" si="3"/>
        <v>-11076276136</v>
      </c>
      <c r="Q23" s="72">
        <f t="shared" si="4"/>
        <v>-11921732029</v>
      </c>
      <c r="R23" s="71">
        <f t="shared" si="5"/>
        <v>31565446666</v>
      </c>
      <c r="S23" s="72">
        <f t="shared" si="6"/>
        <v>11921732029</v>
      </c>
    </row>
    <row r="24" spans="1:20" ht="12.75">
      <c r="A24" s="74" t="s">
        <v>220</v>
      </c>
      <c r="B24" s="114">
        <v>11</v>
      </c>
      <c r="C24" s="74"/>
      <c r="D24" s="78">
        <v>1056687392</v>
      </c>
      <c r="E24" s="78">
        <v>81504751847</v>
      </c>
      <c r="F24" s="78">
        <v>3996224683</v>
      </c>
      <c r="G24" s="78">
        <v>87723811052</v>
      </c>
      <c r="H24" s="77">
        <v>11846757885</v>
      </c>
      <c r="I24" s="72">
        <f t="shared" si="0"/>
        <v>13222602045</v>
      </c>
      <c r="J24" s="72">
        <f t="shared" si="1"/>
        <v>8901274308</v>
      </c>
      <c r="L24" s="77">
        <v>6941980330</v>
      </c>
      <c r="N24" s="77">
        <v>1162235457</v>
      </c>
      <c r="O24" s="72">
        <f t="shared" si="2"/>
        <v>8104215787</v>
      </c>
      <c r="P24" s="72">
        <f t="shared" si="3"/>
        <v>-4477443458</v>
      </c>
      <c r="Q24" s="72">
        <f t="shared" si="4"/>
        <v>-8319198377</v>
      </c>
      <c r="R24" s="71">
        <f t="shared" si="5"/>
        <v>11945970706</v>
      </c>
      <c r="S24" s="72">
        <f t="shared" si="6"/>
        <v>8319198377</v>
      </c>
      <c r="T24" s="72">
        <f>F26-Q24</f>
        <v>11945970706</v>
      </c>
    </row>
    <row r="25" spans="1:20" ht="12.75">
      <c r="A25" s="74" t="s">
        <v>221</v>
      </c>
      <c r="B25" s="114">
        <v>20</v>
      </c>
      <c r="C25" s="74"/>
      <c r="D25" s="78">
        <v>4687210812</v>
      </c>
      <c r="E25" s="180">
        <v>-76649712486</v>
      </c>
      <c r="F25" s="78">
        <v>19643714637</v>
      </c>
      <c r="G25" s="180">
        <v>-48189537678</v>
      </c>
      <c r="H25" s="77">
        <f>H23-H24</f>
        <v>19526242299</v>
      </c>
      <c r="I25" s="72">
        <f t="shared" si="0"/>
        <v>-58499314347</v>
      </c>
      <c r="J25" s="72">
        <f t="shared" si="1"/>
        <v>-5988448932</v>
      </c>
      <c r="L25" s="77">
        <f>L23-L24</f>
        <v>11541232820</v>
      </c>
      <c r="N25" s="77">
        <v>11074542166</v>
      </c>
      <c r="O25" s="72">
        <f t="shared" si="2"/>
        <v>22615774986</v>
      </c>
      <c r="P25" s="72">
        <f t="shared" si="3"/>
        <v>-6598832678</v>
      </c>
      <c r="Q25" s="72">
        <f t="shared" si="4"/>
        <v>-6598832678</v>
      </c>
      <c r="R25" s="71">
        <f t="shared" si="5"/>
        <v>22615774986</v>
      </c>
      <c r="S25" s="72">
        <f t="shared" si="6"/>
        <v>6598832678</v>
      </c>
      <c r="T25" s="72"/>
    </row>
    <row r="26" spans="1:20" ht="12.75">
      <c r="A26" s="74" t="s">
        <v>222</v>
      </c>
      <c r="B26" s="114">
        <v>25</v>
      </c>
      <c r="C26" s="74"/>
      <c r="D26" s="78">
        <v>845455893</v>
      </c>
      <c r="E26" s="78">
        <v>1375844160</v>
      </c>
      <c r="F26" s="78">
        <v>3626772329</v>
      </c>
      <c r="G26" s="78">
        <v>4321327737</v>
      </c>
      <c r="H26" s="77">
        <v>10721753990</v>
      </c>
      <c r="I26" s="72">
        <f t="shared" si="0"/>
        <v>10721753990</v>
      </c>
      <c r="J26" s="72">
        <f t="shared" si="1"/>
        <v>10711121056</v>
      </c>
      <c r="L26" s="77">
        <v>9259721077</v>
      </c>
      <c r="N26" s="77">
        <v>3961300312</v>
      </c>
      <c r="O26" s="72">
        <f t="shared" si="2"/>
        <v>13221021389</v>
      </c>
      <c r="P26" s="72">
        <f t="shared" si="3"/>
        <v>-12456957752</v>
      </c>
      <c r="Q26" s="72">
        <f t="shared" si="4"/>
        <v>-12456957752</v>
      </c>
      <c r="R26" s="71">
        <f t="shared" si="5"/>
        <v>13221021389</v>
      </c>
      <c r="S26" s="72">
        <f t="shared" si="6"/>
        <v>12456957752</v>
      </c>
      <c r="T26" s="72">
        <f>F28-Q26</f>
        <v>13221021389</v>
      </c>
    </row>
    <row r="27" spans="1:19" ht="12.75">
      <c r="A27" s="74" t="s">
        <v>223</v>
      </c>
      <c r="B27" s="114">
        <v>30</v>
      </c>
      <c r="C27" s="74"/>
      <c r="D27" s="78">
        <v>3841754919</v>
      </c>
      <c r="E27" s="180">
        <v>-78025556646</v>
      </c>
      <c r="F27" s="78">
        <v>16016942308</v>
      </c>
      <c r="G27" s="180">
        <v>-52510865415</v>
      </c>
      <c r="H27" s="77">
        <f>H25-H26</f>
        <v>8804488309</v>
      </c>
      <c r="I27" s="72">
        <f t="shared" si="0"/>
        <v>8804488309</v>
      </c>
      <c r="J27" s="72">
        <f t="shared" si="1"/>
        <v>8541716675</v>
      </c>
      <c r="L27" s="77">
        <f>L25-L26</f>
        <v>2281511743</v>
      </c>
      <c r="N27" s="77">
        <v>7113241854</v>
      </c>
      <c r="O27" s="72">
        <f t="shared" si="2"/>
        <v>9394753597</v>
      </c>
      <c r="P27" s="72">
        <f t="shared" si="3"/>
        <v>-9073670330</v>
      </c>
      <c r="Q27" s="72">
        <f t="shared" si="4"/>
        <v>-9073670330</v>
      </c>
      <c r="R27" s="71">
        <f t="shared" si="5"/>
        <v>9394753597</v>
      </c>
      <c r="S27" s="72">
        <f t="shared" si="6"/>
        <v>9073670330</v>
      </c>
    </row>
    <row r="28" spans="1:19" ht="12.75">
      <c r="A28" s="74" t="s">
        <v>224</v>
      </c>
      <c r="B28" s="114">
        <v>31</v>
      </c>
      <c r="C28" s="74"/>
      <c r="D28" s="78">
        <v>0</v>
      </c>
      <c r="E28" s="78">
        <v>0</v>
      </c>
      <c r="F28" s="78">
        <v>764063637</v>
      </c>
      <c r="G28" s="78">
        <v>10632934</v>
      </c>
      <c r="H28" s="77">
        <v>2070000</v>
      </c>
      <c r="I28" s="72">
        <f t="shared" si="0"/>
        <v>2070000</v>
      </c>
      <c r="J28" s="72">
        <f t="shared" si="1"/>
        <v>254208700</v>
      </c>
      <c r="L28" s="77">
        <v>1679247729</v>
      </c>
      <c r="N28" s="77">
        <v>206852</v>
      </c>
      <c r="O28" s="72">
        <f t="shared" si="2"/>
        <v>1679454581</v>
      </c>
      <c r="P28" s="72">
        <f t="shared" si="3"/>
        <v>-1236474211</v>
      </c>
      <c r="Q28" s="72">
        <f t="shared" si="4"/>
        <v>-5078229130</v>
      </c>
      <c r="R28" s="71">
        <f t="shared" si="5"/>
        <v>5521209500</v>
      </c>
      <c r="S28" s="72">
        <f t="shared" si="6"/>
        <v>5078229130</v>
      </c>
    </row>
    <row r="29" spans="1:19" ht="12.75">
      <c r="A29" s="74" t="s">
        <v>225</v>
      </c>
      <c r="B29" s="114">
        <v>32</v>
      </c>
      <c r="C29" s="74"/>
      <c r="D29" s="78">
        <v>0</v>
      </c>
      <c r="E29" s="78">
        <v>0</v>
      </c>
      <c r="F29" s="78">
        <v>321083267</v>
      </c>
      <c r="G29" s="78">
        <v>262771634</v>
      </c>
      <c r="H29" s="77">
        <v>0</v>
      </c>
      <c r="I29" s="72">
        <f t="shared" si="0"/>
        <v>-78025556646</v>
      </c>
      <c r="J29" s="72">
        <f t="shared" si="1"/>
        <v>-25262552531</v>
      </c>
      <c r="L29" s="77">
        <v>2945560526</v>
      </c>
      <c r="N29" s="77">
        <v>0</v>
      </c>
      <c r="O29" s="72">
        <f t="shared" si="2"/>
        <v>2945560526</v>
      </c>
      <c r="P29" s="72">
        <f t="shared" si="3"/>
        <v>13514362152</v>
      </c>
      <c r="Q29" s="72">
        <f t="shared" si="4"/>
        <v>13514362152</v>
      </c>
      <c r="R29" s="71">
        <f t="shared" si="5"/>
        <v>2945560526</v>
      </c>
      <c r="S29" s="72">
        <f t="shared" si="6"/>
        <v>-13514362152</v>
      </c>
    </row>
    <row r="30" spans="1:19" ht="12.75">
      <c r="A30" s="74" t="s">
        <v>226</v>
      </c>
      <c r="B30" s="114">
        <v>40</v>
      </c>
      <c r="C30" s="74"/>
      <c r="D30" s="78">
        <v>0</v>
      </c>
      <c r="E30" s="78">
        <v>0</v>
      </c>
      <c r="F30" s="78">
        <v>442980370</v>
      </c>
      <c r="G30" s="180">
        <v>-252138700</v>
      </c>
      <c r="H30" s="78">
        <f>H28-H29</f>
        <v>2070000</v>
      </c>
      <c r="I30" s="72">
        <f t="shared" si="0"/>
        <v>2070000</v>
      </c>
      <c r="J30" s="72">
        <f t="shared" si="1"/>
        <v>-5605007927</v>
      </c>
      <c r="L30" s="78">
        <f>L28-L29</f>
        <v>-1266312797</v>
      </c>
      <c r="N30" s="78">
        <v>206852</v>
      </c>
      <c r="O30" s="72">
        <f t="shared" si="2"/>
        <v>-1266105945</v>
      </c>
      <c r="P30" s="72">
        <f t="shared" si="3"/>
        <v>1266105945</v>
      </c>
      <c r="Q30" s="72">
        <f t="shared" si="4"/>
        <v>1266105945</v>
      </c>
      <c r="R30" s="71">
        <f t="shared" si="5"/>
        <v>-1266105945</v>
      </c>
      <c r="S30" s="72">
        <f t="shared" si="6"/>
        <v>-1266105945</v>
      </c>
    </row>
    <row r="31" spans="1:19" ht="12.75">
      <c r="A31" s="74" t="s">
        <v>227</v>
      </c>
      <c r="B31" s="114">
        <v>50</v>
      </c>
      <c r="C31" s="74"/>
      <c r="D31" s="78">
        <v>3841754919</v>
      </c>
      <c r="E31" s="180">
        <v>-78025556646</v>
      </c>
      <c r="F31" s="78">
        <v>16459922678</v>
      </c>
      <c r="G31" s="180">
        <v>-52763004115</v>
      </c>
      <c r="H31" s="77">
        <f>H27+H30</f>
        <v>8806558309</v>
      </c>
      <c r="I31" s="72">
        <f t="shared" si="0"/>
        <v>8806558309</v>
      </c>
      <c r="J31" s="72">
        <f t="shared" si="1"/>
        <v>8806558309</v>
      </c>
      <c r="L31" s="77">
        <f>L27+L30</f>
        <v>1015198946</v>
      </c>
      <c r="N31" s="77">
        <v>7113448706</v>
      </c>
      <c r="O31" s="72">
        <f t="shared" si="2"/>
        <v>8128647652</v>
      </c>
      <c r="P31" s="72">
        <f t="shared" si="3"/>
        <v>-8128647652</v>
      </c>
      <c r="Q31" s="72">
        <f t="shared" si="4"/>
        <v>-11970402571</v>
      </c>
      <c r="R31" s="71">
        <f t="shared" si="5"/>
        <v>11970402571</v>
      </c>
      <c r="S31" s="72">
        <f t="shared" si="6"/>
        <v>11970402571</v>
      </c>
    </row>
    <row r="32" spans="1:19" ht="12.75">
      <c r="A32" s="74" t="s">
        <v>228</v>
      </c>
      <c r="B32" s="114">
        <v>51</v>
      </c>
      <c r="C32" s="74"/>
      <c r="D32" s="78">
        <v>0</v>
      </c>
      <c r="E32" s="180">
        <v>0</v>
      </c>
      <c r="F32" s="78">
        <v>0</v>
      </c>
      <c r="G32" s="78">
        <v>5607077927</v>
      </c>
      <c r="H32" s="77">
        <v>2115397865</v>
      </c>
      <c r="I32" s="72">
        <f t="shared" si="0"/>
        <v>-75910158781</v>
      </c>
      <c r="J32" s="72">
        <f t="shared" si="1"/>
        <v>-17540076739</v>
      </c>
      <c r="L32" s="77">
        <v>335172757</v>
      </c>
      <c r="N32" s="77">
        <v>1696989155</v>
      </c>
      <c r="O32" s="72">
        <f t="shared" si="2"/>
        <v>2032161912</v>
      </c>
      <c r="P32" s="72">
        <f t="shared" si="3"/>
        <v>14427760766</v>
      </c>
      <c r="Q32" s="72">
        <f t="shared" si="4"/>
        <v>14427760766</v>
      </c>
      <c r="R32" s="71">
        <f t="shared" si="5"/>
        <v>2032161912</v>
      </c>
      <c r="S32" s="72">
        <f t="shared" si="6"/>
        <v>-14427760766</v>
      </c>
    </row>
    <row r="33" spans="1:19" ht="12.75">
      <c r="A33" s="74" t="s">
        <v>229</v>
      </c>
      <c r="B33" s="114">
        <v>52</v>
      </c>
      <c r="C33" s="74"/>
      <c r="D33" s="78">
        <v>0</v>
      </c>
      <c r="E33" s="180">
        <v>0</v>
      </c>
      <c r="F33" s="78">
        <v>0</v>
      </c>
      <c r="G33" s="78">
        <v>0</v>
      </c>
      <c r="H33" s="77"/>
      <c r="I33" s="72">
        <f t="shared" si="0"/>
        <v>0</v>
      </c>
      <c r="J33" s="72">
        <f t="shared" si="1"/>
        <v>0</v>
      </c>
      <c r="O33" s="72">
        <f t="shared" si="2"/>
        <v>0</v>
      </c>
      <c r="P33" s="72">
        <f t="shared" si="3"/>
        <v>0</v>
      </c>
      <c r="Q33" s="72">
        <f t="shared" si="4"/>
        <v>0</v>
      </c>
      <c r="R33" s="71">
        <f t="shared" si="5"/>
        <v>0</v>
      </c>
      <c r="S33" s="72">
        <f t="shared" si="6"/>
        <v>0</v>
      </c>
    </row>
    <row r="34" spans="1:19" ht="12.75">
      <c r="A34" s="74" t="s">
        <v>230</v>
      </c>
      <c r="B34" s="114">
        <v>60</v>
      </c>
      <c r="C34" s="74"/>
      <c r="D34" s="78">
        <v>3841754919</v>
      </c>
      <c r="E34" s="180">
        <v>-78025556646</v>
      </c>
      <c r="F34" s="78">
        <v>16459922678</v>
      </c>
      <c r="G34" s="180">
        <v>-58370082042</v>
      </c>
      <c r="H34" s="77">
        <f>H31-H32</f>
        <v>6691160444</v>
      </c>
      <c r="I34" s="72">
        <f t="shared" si="0"/>
        <v>6691160444</v>
      </c>
      <c r="J34" s="72">
        <f t="shared" si="1"/>
        <v>6691160444</v>
      </c>
      <c r="L34" s="77">
        <f>L31-L32</f>
        <v>680026189</v>
      </c>
      <c r="N34" s="77">
        <v>5416459551</v>
      </c>
      <c r="O34" s="72">
        <f t="shared" si="2"/>
        <v>6096485740</v>
      </c>
      <c r="P34" s="72">
        <f t="shared" si="3"/>
        <v>-6096485740</v>
      </c>
      <c r="Q34" s="72" t="e">
        <f>P34-#REF!</f>
        <v>#REF!</v>
      </c>
      <c r="R34" s="71" t="e">
        <f>O34+#REF!</f>
        <v>#REF!</v>
      </c>
      <c r="S34" s="72" t="e">
        <f t="shared" si="6"/>
        <v>#REF!</v>
      </c>
    </row>
    <row r="35" spans="1:19" ht="12.75">
      <c r="A35" s="74" t="s">
        <v>231</v>
      </c>
      <c r="B35" s="114">
        <v>61</v>
      </c>
      <c r="C35" s="74"/>
      <c r="D35" s="78">
        <v>0</v>
      </c>
      <c r="E35" s="78">
        <v>0</v>
      </c>
      <c r="F35" s="78">
        <v>0</v>
      </c>
      <c r="G35" s="78">
        <v>0</v>
      </c>
      <c r="H35" s="74"/>
      <c r="I35" s="72" t="e">
        <f>#REF!+H35</f>
        <v>#REF!</v>
      </c>
      <c r="J35" s="72" t="e">
        <f>I35-#REF!</f>
        <v>#REF!</v>
      </c>
      <c r="L35" s="74"/>
      <c r="N35" s="74"/>
      <c r="O35" s="72">
        <f t="shared" si="2"/>
        <v>0</v>
      </c>
      <c r="P35" s="72" t="e">
        <f>#REF!-O35</f>
        <v>#REF!</v>
      </c>
      <c r="Q35" s="72" t="e">
        <f>P35-#REF!</f>
        <v>#REF!</v>
      </c>
      <c r="R35" s="71" t="e">
        <f>O35+#REF!</f>
        <v>#REF!</v>
      </c>
      <c r="S35" s="72" t="e">
        <f>R35-#REF!</f>
        <v>#REF!</v>
      </c>
    </row>
    <row r="36" spans="1:19" ht="12.75">
      <c r="A36" s="74" t="s">
        <v>232</v>
      </c>
      <c r="B36" s="114">
        <v>62</v>
      </c>
      <c r="C36" s="74"/>
      <c r="D36" s="78">
        <v>0</v>
      </c>
      <c r="E36" s="78">
        <v>0</v>
      </c>
      <c r="F36" s="78">
        <v>0</v>
      </c>
      <c r="G36" s="78">
        <v>0</v>
      </c>
      <c r="H36" s="74"/>
      <c r="I36" s="72" t="e">
        <f>#REF!+H36</f>
        <v>#REF!</v>
      </c>
      <c r="J36" s="72" t="e">
        <f>I36-#REF!</f>
        <v>#REF!</v>
      </c>
      <c r="L36" s="74"/>
      <c r="N36" s="74">
        <v>0</v>
      </c>
      <c r="O36" s="72">
        <f t="shared" si="2"/>
        <v>0</v>
      </c>
      <c r="P36" s="72" t="e">
        <f>#REF!-O36</f>
        <v>#REF!</v>
      </c>
      <c r="Q36" s="72" t="e">
        <f>P36-#REF!</f>
        <v>#REF!</v>
      </c>
      <c r="R36" s="71" t="e">
        <f>O36+#REF!</f>
        <v>#REF!</v>
      </c>
      <c r="S36" s="72" t="e">
        <f>R36-#REF!</f>
        <v>#REF!</v>
      </c>
    </row>
    <row r="37" spans="1:19" ht="12.75">
      <c r="A37" s="104" t="s">
        <v>233</v>
      </c>
      <c r="B37" s="177">
        <v>70</v>
      </c>
      <c r="C37" s="104"/>
      <c r="D37" s="178">
        <f>D34/30000000</f>
        <v>128.0584973</v>
      </c>
      <c r="E37" s="186">
        <f>E34/30000000</f>
        <v>-2600.8518882</v>
      </c>
      <c r="F37" s="186">
        <f>F34/30000000</f>
        <v>548.6640892666667</v>
      </c>
      <c r="G37" s="186">
        <f>G34/30000000</f>
        <v>-1945.6694014</v>
      </c>
      <c r="H37" s="179">
        <v>223</v>
      </c>
      <c r="I37" s="72">
        <f>E37+H37</f>
        <v>-2377.8518882</v>
      </c>
      <c r="J37" s="72">
        <f>I37-G37</f>
        <v>-432.1824867999999</v>
      </c>
      <c r="L37" s="179">
        <f>L34/30000000</f>
        <v>22.667539633333334</v>
      </c>
      <c r="N37" s="179">
        <v>180.5486517</v>
      </c>
      <c r="O37" s="72">
        <f t="shared" si="2"/>
        <v>203.2161913333333</v>
      </c>
      <c r="P37" s="72">
        <f>F37-O37</f>
        <v>345.44789793333337</v>
      </c>
      <c r="Q37" s="72">
        <f>P37-D37</f>
        <v>217.38940063333337</v>
      </c>
      <c r="R37" s="71">
        <f>O37+D37</f>
        <v>331.2746886333333</v>
      </c>
      <c r="S37" s="72">
        <f>R37-F37</f>
        <v>-217.38940063333337</v>
      </c>
    </row>
    <row r="38" spans="4:10" ht="8.25" customHeight="1">
      <c r="D38" s="72"/>
      <c r="J38" s="72"/>
    </row>
    <row r="39" spans="5:10" ht="15.75" customHeight="1">
      <c r="E39" s="82"/>
      <c r="F39" s="197" t="s">
        <v>409</v>
      </c>
      <c r="G39" s="197"/>
      <c r="H39" s="83"/>
      <c r="J39" s="72"/>
    </row>
    <row r="40" spans="1:8" ht="15.75">
      <c r="A40" s="84" t="s">
        <v>234</v>
      </c>
      <c r="B40" s="84"/>
      <c r="D40" s="84" t="s">
        <v>235</v>
      </c>
      <c r="E40" s="82"/>
      <c r="F40" s="191" t="s">
        <v>289</v>
      </c>
      <c r="G40" s="191"/>
      <c r="H40" s="86"/>
    </row>
    <row r="41" spans="1:18" ht="15.75">
      <c r="A41" s="87"/>
      <c r="B41" s="87"/>
      <c r="E41" s="82"/>
      <c r="F41" s="84"/>
      <c r="G41" s="84"/>
      <c r="H41" s="84"/>
      <c r="L41" s="85"/>
      <c r="N41" s="85"/>
      <c r="R41" s="85"/>
    </row>
    <row r="42" spans="1:18" ht="26.25" customHeight="1">
      <c r="A42" s="87"/>
      <c r="B42" s="87"/>
      <c r="E42" s="82"/>
      <c r="F42" s="84"/>
      <c r="G42" s="84"/>
      <c r="H42" s="84"/>
      <c r="L42" s="85"/>
      <c r="N42" s="85"/>
      <c r="R42" s="85"/>
    </row>
    <row r="43" spans="2:18" ht="12.75">
      <c r="B43" s="87"/>
      <c r="F43" s="88"/>
      <c r="G43" s="88"/>
      <c r="H43" s="88"/>
      <c r="L43" s="88"/>
      <c r="N43" s="88"/>
      <c r="R43" s="88"/>
    </row>
    <row r="44" spans="1:7" ht="15.75">
      <c r="A44" s="89" t="s">
        <v>412</v>
      </c>
      <c r="D44" s="84" t="s">
        <v>236</v>
      </c>
      <c r="F44" s="191"/>
      <c r="G44" s="191"/>
    </row>
  </sheetData>
  <sheetProtection/>
  <mergeCells count="14">
    <mergeCell ref="A6:G6"/>
    <mergeCell ref="F39:G39"/>
    <mergeCell ref="F40:G40"/>
    <mergeCell ref="F44:G44"/>
    <mergeCell ref="F1:G1"/>
    <mergeCell ref="A2:B2"/>
    <mergeCell ref="F2:G2"/>
    <mergeCell ref="A3:B3"/>
    <mergeCell ref="F3:G3"/>
    <mergeCell ref="A4:B4"/>
    <mergeCell ref="D9:E9"/>
    <mergeCell ref="F9:G9"/>
    <mergeCell ref="A9:A10"/>
    <mergeCell ref="B9:B10"/>
  </mergeCells>
  <hyperlinks>
    <hyperlink ref="A3" r:id="rId1" display="Tel:04 34568888  "/>
  </hyperlinks>
  <printOptions/>
  <pageMargins left="0.17" right="0.35" top="0.27" bottom="0.25" header="0.2" footer="0.16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V28" sqref="V28"/>
    </sheetView>
  </sheetViews>
  <sheetFormatPr defaultColWidth="9.140625" defaultRowHeight="15" outlineLevelCol="1"/>
  <cols>
    <col min="1" max="1" width="50.7109375" style="73" customWidth="1"/>
    <col min="2" max="2" width="6.00390625" style="73" customWidth="1"/>
    <col min="3" max="3" width="0" style="73" hidden="1" customWidth="1"/>
    <col min="4" max="4" width="20.7109375" style="73" customWidth="1" outlineLevel="1"/>
    <col min="5" max="5" width="20.7109375" style="81" customWidth="1" outlineLevel="1"/>
    <col min="6" max="7" width="20.7109375" style="73" customWidth="1" outlineLevel="1"/>
    <col min="8" max="8" width="20.7109375" style="73" hidden="1" customWidth="1"/>
    <col min="9" max="9" width="14.57421875" style="73" hidden="1" customWidth="1"/>
    <col min="10" max="10" width="12.28125" style="73" hidden="1" customWidth="1"/>
    <col min="11" max="11" width="9.140625" style="73" hidden="1" customWidth="1"/>
    <col min="12" max="12" width="20.7109375" style="73" hidden="1" customWidth="1" outlineLevel="1"/>
    <col min="13" max="13" width="9.140625" style="73" hidden="1" customWidth="1"/>
    <col min="14" max="14" width="20.7109375" style="73" hidden="1" customWidth="1" outlineLevel="1"/>
    <col min="15" max="15" width="13.421875" style="73" hidden="1" customWidth="1"/>
    <col min="16" max="16" width="14.8515625" style="73" hidden="1" customWidth="1"/>
    <col min="17" max="17" width="15.00390625" style="73" hidden="1" customWidth="1"/>
    <col min="18" max="18" width="20.7109375" style="73" hidden="1" customWidth="1" outlineLevel="1"/>
    <col min="19" max="19" width="13.421875" style="73" hidden="1" customWidth="1"/>
    <col min="20" max="20" width="15.7109375" style="73" hidden="1" customWidth="1"/>
    <col min="21" max="21" width="17.00390625" style="108" bestFit="1" customWidth="1"/>
    <col min="22" max="22" width="16.28125" style="73" customWidth="1"/>
    <col min="23" max="23" width="10.421875" style="73" bestFit="1" customWidth="1"/>
    <col min="24" max="16384" width="9.140625" style="73" customWidth="1"/>
  </cols>
  <sheetData>
    <row r="1" spans="1:21" s="129" customFormat="1" ht="20.25" customHeight="1">
      <c r="A1" s="60" t="s">
        <v>0</v>
      </c>
      <c r="B1" s="2"/>
      <c r="D1" s="61"/>
      <c r="E1" s="62"/>
      <c r="F1" s="188" t="s">
        <v>194</v>
      </c>
      <c r="G1" s="188"/>
      <c r="L1" s="129" t="s">
        <v>282</v>
      </c>
      <c r="N1" s="129" t="s">
        <v>283</v>
      </c>
      <c r="O1" s="129" t="s">
        <v>284</v>
      </c>
      <c r="U1" s="4"/>
    </row>
    <row r="2" spans="1:21" s="129" customFormat="1" ht="15.75" customHeight="1">
      <c r="A2" s="187" t="s">
        <v>291</v>
      </c>
      <c r="B2" s="187"/>
      <c r="D2" s="63"/>
      <c r="E2" s="64"/>
      <c r="F2" s="189" t="s">
        <v>195</v>
      </c>
      <c r="G2" s="189"/>
      <c r="U2" s="4"/>
    </row>
    <row r="3" spans="1:21" s="129" customFormat="1" ht="12.75">
      <c r="A3" s="190" t="s">
        <v>196</v>
      </c>
      <c r="B3" s="187"/>
      <c r="E3" s="65"/>
      <c r="F3" s="189" t="s">
        <v>197</v>
      </c>
      <c r="G3" s="189"/>
      <c r="U3" s="4"/>
    </row>
    <row r="4" spans="1:21" s="129" customFormat="1" ht="12.75">
      <c r="A4" s="187"/>
      <c r="B4" s="187"/>
      <c r="E4" s="65"/>
      <c r="F4" s="66"/>
      <c r="U4" s="4"/>
    </row>
    <row r="5" spans="5:21" s="129" customFormat="1" ht="3.75" customHeight="1">
      <c r="E5" s="65"/>
      <c r="F5" s="67"/>
      <c r="U5" s="4"/>
    </row>
    <row r="6" spans="1:21" s="129" customFormat="1" ht="19.5" customHeight="1">
      <c r="A6" s="198" t="s">
        <v>285</v>
      </c>
      <c r="B6" s="198"/>
      <c r="C6" s="198"/>
      <c r="D6" s="198"/>
      <c r="E6" s="198"/>
      <c r="F6" s="198"/>
      <c r="G6" s="198"/>
      <c r="U6" s="4"/>
    </row>
    <row r="7" spans="5:21" s="129" customFormat="1" ht="6" customHeight="1">
      <c r="E7" s="65"/>
      <c r="U7" s="4"/>
    </row>
    <row r="8" spans="5:21" s="129" customFormat="1" ht="12">
      <c r="E8" s="65"/>
      <c r="G8" s="131" t="s">
        <v>5</v>
      </c>
      <c r="H8" s="131"/>
      <c r="L8" s="131"/>
      <c r="N8" s="131"/>
      <c r="R8" s="131"/>
      <c r="U8" s="4"/>
    </row>
    <row r="9" spans="1:21" s="129" customFormat="1" ht="20.25" customHeight="1">
      <c r="A9" s="194" t="s">
        <v>6</v>
      </c>
      <c r="B9" s="194" t="s">
        <v>7</v>
      </c>
      <c r="C9" s="69" t="s">
        <v>8</v>
      </c>
      <c r="D9" s="199" t="s">
        <v>287</v>
      </c>
      <c r="E9" s="200"/>
      <c r="F9" s="199" t="s">
        <v>288</v>
      </c>
      <c r="G9" s="200"/>
      <c r="H9" s="69"/>
      <c r="L9" s="69"/>
      <c r="N9" s="69"/>
      <c r="R9" s="69"/>
      <c r="U9" s="4"/>
    </row>
    <row r="10" spans="1:21" s="129" customFormat="1" ht="19.5" customHeight="1">
      <c r="A10" s="195"/>
      <c r="B10" s="195"/>
      <c r="C10" s="132"/>
      <c r="D10" s="69" t="s">
        <v>242</v>
      </c>
      <c r="E10" s="69" t="s">
        <v>243</v>
      </c>
      <c r="F10" s="69" t="s">
        <v>242</v>
      </c>
      <c r="G10" s="69" t="s">
        <v>243</v>
      </c>
      <c r="H10" s="132"/>
      <c r="L10" s="132"/>
      <c r="N10" s="132"/>
      <c r="R10" s="132"/>
      <c r="U10" s="4"/>
    </row>
    <row r="11" spans="1:19" ht="12.75">
      <c r="A11" s="70" t="s">
        <v>198</v>
      </c>
      <c r="B11" s="113">
        <v>1</v>
      </c>
      <c r="C11" s="70"/>
      <c r="D11" s="122">
        <v>10390922993</v>
      </c>
      <c r="E11" s="122">
        <v>934988623</v>
      </c>
      <c r="F11" s="122">
        <v>10390922993</v>
      </c>
      <c r="G11" s="122">
        <v>934988623</v>
      </c>
      <c r="H11" s="71">
        <v>31373000184</v>
      </c>
      <c r="I11" s="72">
        <f>E11+H11</f>
        <v>32307988807</v>
      </c>
      <c r="J11" s="72">
        <f>I11-G11</f>
        <v>31373000184</v>
      </c>
      <c r="L11" s="71">
        <f>SUM(L13:L21)</f>
        <v>18483213150</v>
      </c>
      <c r="N11" s="71">
        <v>12236777623</v>
      </c>
      <c r="O11" s="72">
        <f>L11+N11</f>
        <v>30719990773</v>
      </c>
      <c r="P11" s="72">
        <f>F11-O11</f>
        <v>-20329067780</v>
      </c>
      <c r="Q11" s="72">
        <f>P11-D11</f>
        <v>-30719990773</v>
      </c>
      <c r="R11" s="71">
        <f>O11+D11</f>
        <v>41110913766</v>
      </c>
      <c r="S11" s="72">
        <f>R11-F11</f>
        <v>30719990773</v>
      </c>
    </row>
    <row r="12" spans="1:19" ht="12.75">
      <c r="A12" s="74" t="s">
        <v>199</v>
      </c>
      <c r="B12" s="114"/>
      <c r="C12" s="74"/>
      <c r="D12" s="123"/>
      <c r="E12" s="123"/>
      <c r="F12" s="123"/>
      <c r="G12" s="123"/>
      <c r="H12" s="74"/>
      <c r="I12" s="72">
        <f aca="true" t="shared" si="0" ref="I12:I37">E12+H12</f>
        <v>0</v>
      </c>
      <c r="J12" s="72">
        <f aca="true" t="shared" si="1" ref="J12:J37">I12-G12</f>
        <v>0</v>
      </c>
      <c r="L12" s="74"/>
      <c r="N12" s="74"/>
      <c r="O12" s="72">
        <f aca="true" t="shared" si="2" ref="O12:O37">L12+N12</f>
        <v>0</v>
      </c>
      <c r="P12" s="72">
        <f aca="true" t="shared" si="3" ref="P12:P37">F12-O12</f>
        <v>0</v>
      </c>
      <c r="Q12" s="72">
        <f aca="true" t="shared" si="4" ref="Q12:Q37">P12-D12</f>
        <v>0</v>
      </c>
      <c r="R12" s="71">
        <f aca="true" t="shared" si="5" ref="R12:R37">O12+D12</f>
        <v>0</v>
      </c>
      <c r="S12" s="72">
        <f aca="true" t="shared" si="6" ref="S12:S37">R12-F12</f>
        <v>0</v>
      </c>
    </row>
    <row r="13" spans="1:19" ht="12.75">
      <c r="A13" s="75" t="s">
        <v>200</v>
      </c>
      <c r="B13" s="115" t="s">
        <v>201</v>
      </c>
      <c r="C13" s="75"/>
      <c r="D13" s="124">
        <v>88337240</v>
      </c>
      <c r="E13" s="124">
        <v>507977360</v>
      </c>
      <c r="F13" s="124">
        <v>88337240</v>
      </c>
      <c r="G13" s="124">
        <v>507977360</v>
      </c>
      <c r="H13" s="76">
        <v>9773629380</v>
      </c>
      <c r="I13" s="72">
        <f t="shared" si="0"/>
        <v>10281606740</v>
      </c>
      <c r="J13" s="72">
        <f t="shared" si="1"/>
        <v>9773629380</v>
      </c>
      <c r="L13" s="76">
        <v>675013910</v>
      </c>
      <c r="N13" s="76">
        <v>530101390</v>
      </c>
      <c r="O13" s="72">
        <f t="shared" si="2"/>
        <v>1205115300</v>
      </c>
      <c r="P13" s="72">
        <f t="shared" si="3"/>
        <v>-1116778060</v>
      </c>
      <c r="Q13" s="72">
        <f t="shared" si="4"/>
        <v>-1205115300</v>
      </c>
      <c r="R13" s="71">
        <f t="shared" si="5"/>
        <v>1293452540</v>
      </c>
      <c r="S13" s="72">
        <f t="shared" si="6"/>
        <v>1205115300</v>
      </c>
    </row>
    <row r="14" spans="1:19" ht="12.75">
      <c r="A14" s="75" t="s">
        <v>202</v>
      </c>
      <c r="B14" s="115" t="s">
        <v>203</v>
      </c>
      <c r="C14" s="75"/>
      <c r="D14" s="124">
        <v>2779986060</v>
      </c>
      <c r="E14" s="124">
        <v>45774200</v>
      </c>
      <c r="F14" s="124">
        <v>2779986060</v>
      </c>
      <c r="G14" s="124">
        <v>45774200</v>
      </c>
      <c r="H14" s="76">
        <v>5152181949</v>
      </c>
      <c r="I14" s="72">
        <f t="shared" si="0"/>
        <v>5197956149</v>
      </c>
      <c r="J14" s="72">
        <f t="shared" si="1"/>
        <v>5152181949</v>
      </c>
      <c r="L14" s="76">
        <v>3309226380</v>
      </c>
      <c r="N14" s="76">
        <v>2379753390</v>
      </c>
      <c r="O14" s="72">
        <f t="shared" si="2"/>
        <v>5688979770</v>
      </c>
      <c r="P14" s="72">
        <f t="shared" si="3"/>
        <v>-2908993710</v>
      </c>
      <c r="Q14" s="72">
        <f t="shared" si="4"/>
        <v>-5688979770</v>
      </c>
      <c r="R14" s="71">
        <f t="shared" si="5"/>
        <v>8468965830</v>
      </c>
      <c r="S14" s="72">
        <f t="shared" si="6"/>
        <v>5688979770</v>
      </c>
    </row>
    <row r="15" spans="1:19" ht="12.75">
      <c r="A15" s="75" t="s">
        <v>204</v>
      </c>
      <c r="B15" s="115" t="s">
        <v>205</v>
      </c>
      <c r="C15" s="75"/>
      <c r="D15" s="124">
        <v>0</v>
      </c>
      <c r="E15" s="124">
        <v>0</v>
      </c>
      <c r="F15" s="124">
        <v>0</v>
      </c>
      <c r="G15" s="124">
        <v>0</v>
      </c>
      <c r="H15" s="76"/>
      <c r="I15" s="72">
        <f t="shared" si="0"/>
        <v>0</v>
      </c>
      <c r="J15" s="72">
        <f t="shared" si="1"/>
        <v>0</v>
      </c>
      <c r="L15" s="76"/>
      <c r="N15" s="76">
        <v>0</v>
      </c>
      <c r="O15" s="72">
        <f t="shared" si="2"/>
        <v>0</v>
      </c>
      <c r="P15" s="72">
        <f t="shared" si="3"/>
        <v>0</v>
      </c>
      <c r="Q15" s="72">
        <f t="shared" si="4"/>
        <v>0</v>
      </c>
      <c r="R15" s="71">
        <f t="shared" si="5"/>
        <v>0</v>
      </c>
      <c r="S15" s="72">
        <f t="shared" si="6"/>
        <v>0</v>
      </c>
    </row>
    <row r="16" spans="1:19" ht="12.75">
      <c r="A16" s="75" t="s">
        <v>206</v>
      </c>
      <c r="B16" s="115" t="s">
        <v>207</v>
      </c>
      <c r="C16" s="75"/>
      <c r="D16" s="124">
        <v>0</v>
      </c>
      <c r="E16" s="124">
        <v>0</v>
      </c>
      <c r="F16" s="124">
        <v>0</v>
      </c>
      <c r="G16" s="124">
        <v>0</v>
      </c>
      <c r="H16" s="76"/>
      <c r="I16" s="72">
        <f t="shared" si="0"/>
        <v>0</v>
      </c>
      <c r="J16" s="72">
        <f t="shared" si="1"/>
        <v>0</v>
      </c>
      <c r="L16" s="76"/>
      <c r="N16" s="76">
        <v>0</v>
      </c>
      <c r="O16" s="72">
        <f t="shared" si="2"/>
        <v>0</v>
      </c>
      <c r="P16" s="72">
        <f t="shared" si="3"/>
        <v>0</v>
      </c>
      <c r="Q16" s="72">
        <f t="shared" si="4"/>
        <v>0</v>
      </c>
      <c r="R16" s="71">
        <f t="shared" si="5"/>
        <v>0</v>
      </c>
      <c r="S16" s="72">
        <f t="shared" si="6"/>
        <v>0</v>
      </c>
    </row>
    <row r="17" spans="1:19" ht="12.75">
      <c r="A17" s="75" t="s">
        <v>208</v>
      </c>
      <c r="B17" s="115" t="s">
        <v>209</v>
      </c>
      <c r="C17" s="75"/>
      <c r="D17" s="124">
        <v>66000000</v>
      </c>
      <c r="E17" s="124">
        <v>45454545</v>
      </c>
      <c r="F17" s="124">
        <v>66000000</v>
      </c>
      <c r="G17" s="124">
        <v>45454545</v>
      </c>
      <c r="H17" s="76">
        <v>69218182</v>
      </c>
      <c r="I17" s="72">
        <f t="shared" si="0"/>
        <v>114672727</v>
      </c>
      <c r="J17" s="72">
        <f t="shared" si="1"/>
        <v>69218182</v>
      </c>
      <c r="L17" s="76">
        <v>45454545</v>
      </c>
      <c r="N17" s="76">
        <v>106000000</v>
      </c>
      <c r="O17" s="72">
        <f t="shared" si="2"/>
        <v>151454545</v>
      </c>
      <c r="P17" s="72">
        <f t="shared" si="3"/>
        <v>-85454545</v>
      </c>
      <c r="Q17" s="72">
        <f t="shared" si="4"/>
        <v>-151454545</v>
      </c>
      <c r="R17" s="71">
        <f t="shared" si="5"/>
        <v>217454545</v>
      </c>
      <c r="S17" s="72">
        <f t="shared" si="6"/>
        <v>151454545</v>
      </c>
    </row>
    <row r="18" spans="1:20" ht="12.75">
      <c r="A18" s="75" t="s">
        <v>210</v>
      </c>
      <c r="B18" s="115" t="s">
        <v>211</v>
      </c>
      <c r="C18" s="75"/>
      <c r="D18" s="124">
        <v>167395500</v>
      </c>
      <c r="E18" s="124">
        <v>0</v>
      </c>
      <c r="F18" s="124">
        <v>167395500</v>
      </c>
      <c r="G18" s="124">
        <v>0</v>
      </c>
      <c r="H18" s="76">
        <v>623564867</v>
      </c>
      <c r="I18" s="72">
        <f t="shared" si="0"/>
        <v>623564867</v>
      </c>
      <c r="J18" s="72">
        <f t="shared" si="1"/>
        <v>623564867</v>
      </c>
      <c r="L18" s="76">
        <v>30037164</v>
      </c>
      <c r="N18" s="76">
        <v>106154650</v>
      </c>
      <c r="O18" s="72">
        <f t="shared" si="2"/>
        <v>136191814</v>
      </c>
      <c r="P18" s="72">
        <f>F18-O18</f>
        <v>31203686</v>
      </c>
      <c r="Q18" s="72">
        <f t="shared" si="4"/>
        <v>-136191814</v>
      </c>
      <c r="R18" s="71">
        <f t="shared" si="5"/>
        <v>303587314</v>
      </c>
      <c r="S18" s="72">
        <f t="shared" si="6"/>
        <v>136191814</v>
      </c>
      <c r="T18" s="72">
        <f>F18-Q18</f>
        <v>303587314</v>
      </c>
    </row>
    <row r="19" spans="1:19" ht="12.75">
      <c r="A19" s="75" t="s">
        <v>212</v>
      </c>
      <c r="B19" s="115" t="s">
        <v>213</v>
      </c>
      <c r="C19" s="75"/>
      <c r="D19" s="124">
        <v>0</v>
      </c>
      <c r="E19" s="124">
        <v>0</v>
      </c>
      <c r="F19" s="124">
        <v>0</v>
      </c>
      <c r="G19" s="124">
        <v>0</v>
      </c>
      <c r="H19" s="76"/>
      <c r="I19" s="72">
        <f t="shared" si="0"/>
        <v>0</v>
      </c>
      <c r="J19" s="72">
        <f t="shared" si="1"/>
        <v>0</v>
      </c>
      <c r="N19" s="73">
        <v>0</v>
      </c>
      <c r="O19" s="72">
        <f t="shared" si="2"/>
        <v>0</v>
      </c>
      <c r="P19" s="72">
        <f t="shared" si="3"/>
        <v>0</v>
      </c>
      <c r="Q19" s="72">
        <f t="shared" si="4"/>
        <v>0</v>
      </c>
      <c r="R19" s="71">
        <f t="shared" si="5"/>
        <v>0</v>
      </c>
      <c r="S19" s="72">
        <f t="shared" si="6"/>
        <v>0</v>
      </c>
    </row>
    <row r="20" spans="1:19" ht="12.75">
      <c r="A20" s="75" t="s">
        <v>214</v>
      </c>
      <c r="B20" s="115" t="s">
        <v>215</v>
      </c>
      <c r="C20" s="75"/>
      <c r="D20" s="124">
        <v>0</v>
      </c>
      <c r="E20" s="124">
        <v>0</v>
      </c>
      <c r="F20" s="124">
        <v>0</v>
      </c>
      <c r="G20" s="124">
        <v>0</v>
      </c>
      <c r="H20" s="76"/>
      <c r="I20" s="72">
        <f t="shared" si="0"/>
        <v>0</v>
      </c>
      <c r="J20" s="72">
        <f t="shared" si="1"/>
        <v>0</v>
      </c>
      <c r="L20" s="76"/>
      <c r="N20" s="76">
        <v>0</v>
      </c>
      <c r="O20" s="72">
        <f t="shared" si="2"/>
        <v>0</v>
      </c>
      <c r="P20" s="72">
        <f t="shared" si="3"/>
        <v>0</v>
      </c>
      <c r="Q20" s="72">
        <f t="shared" si="4"/>
        <v>0</v>
      </c>
      <c r="R20" s="71">
        <f t="shared" si="5"/>
        <v>0</v>
      </c>
      <c r="S20" s="72">
        <f t="shared" si="6"/>
        <v>0</v>
      </c>
    </row>
    <row r="21" spans="1:23" ht="12.75">
      <c r="A21" s="75" t="s">
        <v>216</v>
      </c>
      <c r="B21" s="115" t="s">
        <v>217</v>
      </c>
      <c r="C21" s="75"/>
      <c r="D21" s="124">
        <v>7289204193</v>
      </c>
      <c r="E21" s="124">
        <v>335782518</v>
      </c>
      <c r="F21" s="124">
        <v>7289204193</v>
      </c>
      <c r="G21" s="124">
        <v>335782518</v>
      </c>
      <c r="H21" s="76">
        <v>15754405806</v>
      </c>
      <c r="I21" s="72">
        <f t="shared" si="0"/>
        <v>16090188324</v>
      </c>
      <c r="J21" s="72">
        <f t="shared" si="1"/>
        <v>15754405806</v>
      </c>
      <c r="L21" s="76">
        <v>14423481151</v>
      </c>
      <c r="N21" s="76">
        <v>9114768193</v>
      </c>
      <c r="O21" s="72">
        <f t="shared" si="2"/>
        <v>23538249344</v>
      </c>
      <c r="P21" s="72">
        <f t="shared" si="3"/>
        <v>-16249045151</v>
      </c>
      <c r="Q21" s="72">
        <f t="shared" si="4"/>
        <v>-23538249344</v>
      </c>
      <c r="R21" s="71">
        <f t="shared" si="5"/>
        <v>30827453537</v>
      </c>
      <c r="S21" s="72">
        <f t="shared" si="6"/>
        <v>23538249344</v>
      </c>
      <c r="T21" s="72">
        <f>F21-Q21</f>
        <v>30827453537</v>
      </c>
      <c r="V21" s="72"/>
      <c r="W21" s="72"/>
    </row>
    <row r="22" spans="1:19" ht="12.75">
      <c r="A22" s="75" t="s">
        <v>218</v>
      </c>
      <c r="B22" s="115">
        <v>2</v>
      </c>
      <c r="C22" s="75"/>
      <c r="D22" s="124">
        <v>0</v>
      </c>
      <c r="E22" s="124">
        <v>0</v>
      </c>
      <c r="F22" s="124">
        <v>0</v>
      </c>
      <c r="G22" s="124">
        <v>0</v>
      </c>
      <c r="H22" s="77"/>
      <c r="I22" s="72">
        <f t="shared" si="0"/>
        <v>0</v>
      </c>
      <c r="J22" s="72">
        <f t="shared" si="1"/>
        <v>0</v>
      </c>
      <c r="L22" s="77"/>
      <c r="N22" s="77">
        <v>0</v>
      </c>
      <c r="O22" s="72">
        <f t="shared" si="2"/>
        <v>0</v>
      </c>
      <c r="P22" s="72">
        <f t="shared" si="3"/>
        <v>0</v>
      </c>
      <c r="Q22" s="72">
        <f t="shared" si="4"/>
        <v>0</v>
      </c>
      <c r="R22" s="71">
        <f t="shared" si="5"/>
        <v>0</v>
      </c>
      <c r="S22" s="72">
        <f t="shared" si="6"/>
        <v>0</v>
      </c>
    </row>
    <row r="23" spans="1:19" ht="12.75">
      <c r="A23" s="74" t="s">
        <v>219</v>
      </c>
      <c r="B23" s="114">
        <v>10</v>
      </c>
      <c r="C23" s="74"/>
      <c r="D23" s="78">
        <v>10390922993</v>
      </c>
      <c r="E23" s="78">
        <v>934988623</v>
      </c>
      <c r="F23" s="78">
        <v>10390922993</v>
      </c>
      <c r="G23" s="78">
        <v>934988623</v>
      </c>
      <c r="H23" s="77">
        <f>H11-H22</f>
        <v>31373000184</v>
      </c>
      <c r="I23" s="72">
        <f t="shared" si="0"/>
        <v>32307988807</v>
      </c>
      <c r="J23" s="72">
        <f t="shared" si="1"/>
        <v>31373000184</v>
      </c>
      <c r="L23" s="77">
        <f>L11-L22</f>
        <v>18483213150</v>
      </c>
      <c r="N23" s="77">
        <v>12236777623</v>
      </c>
      <c r="O23" s="72">
        <f t="shared" si="2"/>
        <v>30719990773</v>
      </c>
      <c r="P23" s="72">
        <f t="shared" si="3"/>
        <v>-20329067780</v>
      </c>
      <c r="Q23" s="72">
        <f t="shared" si="4"/>
        <v>-30719990773</v>
      </c>
      <c r="R23" s="71">
        <f t="shared" si="5"/>
        <v>41110913766</v>
      </c>
      <c r="S23" s="72">
        <f t="shared" si="6"/>
        <v>30719990773</v>
      </c>
    </row>
    <row r="24" spans="1:22" ht="12.75">
      <c r="A24" s="75" t="s">
        <v>220</v>
      </c>
      <c r="B24" s="115">
        <v>11</v>
      </c>
      <c r="C24" s="75"/>
      <c r="D24" s="78">
        <v>-5521345842</v>
      </c>
      <c r="E24" s="78">
        <v>1290704473</v>
      </c>
      <c r="F24" s="78">
        <v>-5521345842</v>
      </c>
      <c r="G24" s="78">
        <v>1290704473</v>
      </c>
      <c r="H24" s="77">
        <v>11846757885</v>
      </c>
      <c r="I24" s="72">
        <f t="shared" si="0"/>
        <v>13137462358</v>
      </c>
      <c r="J24" s="72">
        <f t="shared" si="1"/>
        <v>11846757885</v>
      </c>
      <c r="L24" s="77">
        <v>6941980330</v>
      </c>
      <c r="N24" s="77">
        <v>1162235457</v>
      </c>
      <c r="O24" s="72">
        <f t="shared" si="2"/>
        <v>8104215787</v>
      </c>
      <c r="P24" s="72">
        <f t="shared" si="3"/>
        <v>-13625561629</v>
      </c>
      <c r="Q24" s="72">
        <f t="shared" si="4"/>
        <v>-8104215787</v>
      </c>
      <c r="R24" s="71">
        <f t="shared" si="5"/>
        <v>2582869945</v>
      </c>
      <c r="S24" s="72">
        <f t="shared" si="6"/>
        <v>8104215787</v>
      </c>
      <c r="T24" s="72">
        <f>F24-Q24</f>
        <v>2582869945</v>
      </c>
      <c r="U24" s="108">
        <v>8438476508</v>
      </c>
      <c r="V24" s="109">
        <f>U24+D24</f>
        <v>2917130666</v>
      </c>
    </row>
    <row r="25" spans="1:22" ht="12.75">
      <c r="A25" s="74" t="s">
        <v>221</v>
      </c>
      <c r="B25" s="114">
        <v>20</v>
      </c>
      <c r="C25" s="74"/>
      <c r="D25" s="78">
        <f>D23-D24</f>
        <v>15912268835</v>
      </c>
      <c r="E25" s="78">
        <f>E23-E24</f>
        <v>-355715850</v>
      </c>
      <c r="F25" s="78">
        <f>F23-F24</f>
        <v>15912268835</v>
      </c>
      <c r="G25" s="78">
        <f>G23-G24</f>
        <v>-355715850</v>
      </c>
      <c r="H25" s="77">
        <f>H23-H24</f>
        <v>19526242299</v>
      </c>
      <c r="I25" s="72">
        <f t="shared" si="0"/>
        <v>19170526449</v>
      </c>
      <c r="J25" s="72">
        <f t="shared" si="1"/>
        <v>19526242299</v>
      </c>
      <c r="L25" s="77">
        <f>L23-L24</f>
        <v>11541232820</v>
      </c>
      <c r="N25" s="77">
        <v>11074542166</v>
      </c>
      <c r="O25" s="72">
        <f t="shared" si="2"/>
        <v>22615774986</v>
      </c>
      <c r="P25" s="72">
        <f t="shared" si="3"/>
        <v>-6703506151</v>
      </c>
      <c r="Q25" s="72">
        <f t="shared" si="4"/>
        <v>-22615774986</v>
      </c>
      <c r="R25" s="71">
        <f t="shared" si="5"/>
        <v>38528043821</v>
      </c>
      <c r="S25" s="72">
        <f t="shared" si="6"/>
        <v>22615774986</v>
      </c>
      <c r="T25" s="72"/>
      <c r="V25" s="109">
        <f>D23-V24</f>
        <v>7473792327</v>
      </c>
    </row>
    <row r="26" spans="1:22" ht="12.75">
      <c r="A26" s="75" t="s">
        <v>222</v>
      </c>
      <c r="B26" s="115">
        <v>25</v>
      </c>
      <c r="C26" s="75"/>
      <c r="D26" s="78">
        <v>1586541854</v>
      </c>
      <c r="E26" s="78">
        <v>4085542669</v>
      </c>
      <c r="F26" s="78">
        <v>1586541854</v>
      </c>
      <c r="G26" s="78">
        <v>4085542669</v>
      </c>
      <c r="H26" s="77">
        <v>10721753990</v>
      </c>
      <c r="I26" s="72">
        <f t="shared" si="0"/>
        <v>14807296659</v>
      </c>
      <c r="J26" s="72">
        <f t="shared" si="1"/>
        <v>10721753990</v>
      </c>
      <c r="L26" s="77">
        <v>9259721077</v>
      </c>
      <c r="N26" s="77">
        <v>3961300312</v>
      </c>
      <c r="O26" s="72">
        <f t="shared" si="2"/>
        <v>13221021389</v>
      </c>
      <c r="P26" s="72">
        <f t="shared" si="3"/>
        <v>-11634479535</v>
      </c>
      <c r="Q26" s="72">
        <f t="shared" si="4"/>
        <v>-13221021389</v>
      </c>
      <c r="R26" s="71">
        <f t="shared" si="5"/>
        <v>14807563243</v>
      </c>
      <c r="S26" s="72">
        <f t="shared" si="6"/>
        <v>13221021389</v>
      </c>
      <c r="T26" s="72">
        <f>F26-Q26</f>
        <v>14807563243</v>
      </c>
      <c r="V26" s="109">
        <f>V25-D26</f>
        <v>5887250473</v>
      </c>
    </row>
    <row r="27" spans="1:22" ht="12.75">
      <c r="A27" s="74" t="s">
        <v>223</v>
      </c>
      <c r="B27" s="114">
        <v>30</v>
      </c>
      <c r="C27" s="74"/>
      <c r="D27" s="78">
        <f>D25-D26</f>
        <v>14325726981</v>
      </c>
      <c r="E27" s="78">
        <f>E25-E26</f>
        <v>-4441258519</v>
      </c>
      <c r="F27" s="78">
        <f>F25-F26</f>
        <v>14325726981</v>
      </c>
      <c r="G27" s="78">
        <f>G25-G26</f>
        <v>-4441258519</v>
      </c>
      <c r="H27" s="77">
        <f>H25-H26</f>
        <v>8804488309</v>
      </c>
      <c r="I27" s="72">
        <f t="shared" si="0"/>
        <v>4363229790</v>
      </c>
      <c r="J27" s="72">
        <f t="shared" si="1"/>
        <v>8804488309</v>
      </c>
      <c r="L27" s="77">
        <f>L25-L26</f>
        <v>2281511743</v>
      </c>
      <c r="N27" s="77">
        <v>7113241854</v>
      </c>
      <c r="O27" s="72">
        <f t="shared" si="2"/>
        <v>9394753597</v>
      </c>
      <c r="P27" s="72">
        <f t="shared" si="3"/>
        <v>4930973384</v>
      </c>
      <c r="Q27" s="72">
        <f t="shared" si="4"/>
        <v>-9394753597</v>
      </c>
      <c r="R27" s="71">
        <f t="shared" si="5"/>
        <v>23720480578</v>
      </c>
      <c r="S27" s="72">
        <f t="shared" si="6"/>
        <v>9394753597</v>
      </c>
      <c r="V27" s="133">
        <f>V26+D30</f>
        <v>5632287073</v>
      </c>
    </row>
    <row r="28" spans="1:22" ht="12.75">
      <c r="A28" s="75" t="s">
        <v>224</v>
      </c>
      <c r="B28" s="115">
        <v>31</v>
      </c>
      <c r="C28" s="75"/>
      <c r="D28" s="124">
        <v>3000000</v>
      </c>
      <c r="E28" s="124">
        <v>1150567371</v>
      </c>
      <c r="F28" s="124">
        <v>3000000</v>
      </c>
      <c r="G28" s="124">
        <v>1150567371</v>
      </c>
      <c r="H28" s="76">
        <v>2070000</v>
      </c>
      <c r="I28" s="72">
        <f t="shared" si="0"/>
        <v>1152637371</v>
      </c>
      <c r="J28" s="72">
        <f t="shared" si="1"/>
        <v>2070000</v>
      </c>
      <c r="L28" s="76">
        <v>1679247729</v>
      </c>
      <c r="N28" s="76">
        <v>206852</v>
      </c>
      <c r="O28" s="72">
        <f t="shared" si="2"/>
        <v>1679454581</v>
      </c>
      <c r="P28" s="72">
        <f t="shared" si="3"/>
        <v>-1676454581</v>
      </c>
      <c r="Q28" s="72">
        <f t="shared" si="4"/>
        <v>-1679454581</v>
      </c>
      <c r="R28" s="71">
        <f t="shared" si="5"/>
        <v>1682454581</v>
      </c>
      <c r="S28" s="72">
        <f t="shared" si="6"/>
        <v>1679454581</v>
      </c>
      <c r="V28" s="109">
        <f>V27*25/100</f>
        <v>1408071768.25</v>
      </c>
    </row>
    <row r="29" spans="1:19" ht="12.75">
      <c r="A29" s="75" t="s">
        <v>225</v>
      </c>
      <c r="B29" s="115">
        <v>32</v>
      </c>
      <c r="C29" s="75"/>
      <c r="D29" s="124">
        <v>257963400</v>
      </c>
      <c r="E29" s="124">
        <v>2945560526</v>
      </c>
      <c r="F29" s="124">
        <v>257963400</v>
      </c>
      <c r="G29" s="124">
        <v>2945560526</v>
      </c>
      <c r="H29" s="76">
        <v>0</v>
      </c>
      <c r="I29" s="72">
        <f t="shared" si="0"/>
        <v>2945560526</v>
      </c>
      <c r="J29" s="72">
        <f t="shared" si="1"/>
        <v>0</v>
      </c>
      <c r="L29" s="76">
        <v>2945560526</v>
      </c>
      <c r="N29" s="76">
        <v>0</v>
      </c>
      <c r="O29" s="72">
        <f t="shared" si="2"/>
        <v>2945560526</v>
      </c>
      <c r="P29" s="72">
        <f t="shared" si="3"/>
        <v>-2687597126</v>
      </c>
      <c r="Q29" s="72">
        <f t="shared" si="4"/>
        <v>-2945560526</v>
      </c>
      <c r="R29" s="71">
        <f t="shared" si="5"/>
        <v>3203523926</v>
      </c>
      <c r="S29" s="72">
        <f t="shared" si="6"/>
        <v>2945560526</v>
      </c>
    </row>
    <row r="30" spans="1:19" ht="12.75">
      <c r="A30" s="74" t="s">
        <v>226</v>
      </c>
      <c r="B30" s="114">
        <v>40</v>
      </c>
      <c r="C30" s="74"/>
      <c r="D30" s="78">
        <v>-254963400</v>
      </c>
      <c r="E30" s="78">
        <v>-1794993155</v>
      </c>
      <c r="F30" s="78">
        <v>-254963400</v>
      </c>
      <c r="G30" s="78">
        <v>-1794993155</v>
      </c>
      <c r="H30" s="78">
        <f>H28-H29</f>
        <v>2070000</v>
      </c>
      <c r="I30" s="72">
        <f t="shared" si="0"/>
        <v>-1792923155</v>
      </c>
      <c r="J30" s="72">
        <f t="shared" si="1"/>
        <v>2070000</v>
      </c>
      <c r="L30" s="78">
        <f>L28-L29</f>
        <v>-1266312797</v>
      </c>
      <c r="N30" s="78">
        <v>206852</v>
      </c>
      <c r="O30" s="72">
        <f t="shared" si="2"/>
        <v>-1266105945</v>
      </c>
      <c r="P30" s="72">
        <f t="shared" si="3"/>
        <v>1011142545</v>
      </c>
      <c r="Q30" s="72">
        <f t="shared" si="4"/>
        <v>1266105945</v>
      </c>
      <c r="R30" s="71">
        <f t="shared" si="5"/>
        <v>-1521069345</v>
      </c>
      <c r="S30" s="72">
        <f t="shared" si="6"/>
        <v>-1266105945</v>
      </c>
    </row>
    <row r="31" spans="1:22" ht="12.75">
      <c r="A31" s="74" t="s">
        <v>227</v>
      </c>
      <c r="B31" s="114">
        <v>50</v>
      </c>
      <c r="C31" s="74"/>
      <c r="D31" s="78">
        <f>D27+D30</f>
        <v>14070763581</v>
      </c>
      <c r="E31" s="78">
        <v>-6236251674</v>
      </c>
      <c r="F31" s="78">
        <f>F27+F30</f>
        <v>14070763581</v>
      </c>
      <c r="G31" s="78">
        <v>-6236251674</v>
      </c>
      <c r="H31" s="77">
        <f>H27+H30</f>
        <v>8806558309</v>
      </c>
      <c r="I31" s="72">
        <f t="shared" si="0"/>
        <v>2570306635</v>
      </c>
      <c r="J31" s="72">
        <f t="shared" si="1"/>
        <v>8806558309</v>
      </c>
      <c r="L31" s="77">
        <f>L27+L30</f>
        <v>1015198946</v>
      </c>
      <c r="N31" s="77">
        <v>7113448706</v>
      </c>
      <c r="O31" s="72">
        <f t="shared" si="2"/>
        <v>8128647652</v>
      </c>
      <c r="P31" s="72">
        <f t="shared" si="3"/>
        <v>5942115929</v>
      </c>
      <c r="Q31" s="72">
        <f t="shared" si="4"/>
        <v>-8128647652</v>
      </c>
      <c r="R31" s="71">
        <f t="shared" si="5"/>
        <v>22199411233</v>
      </c>
      <c r="S31" s="72">
        <f t="shared" si="6"/>
        <v>8128647652</v>
      </c>
      <c r="V31" s="133">
        <f>D31-U24</f>
        <v>5632287073</v>
      </c>
    </row>
    <row r="32" spans="1:19" ht="12.75">
      <c r="A32" s="75" t="s">
        <v>228</v>
      </c>
      <c r="B32" s="115">
        <v>51</v>
      </c>
      <c r="C32" s="75"/>
      <c r="D32" s="124">
        <v>3517690895</v>
      </c>
      <c r="E32" s="124">
        <v>0</v>
      </c>
      <c r="F32" s="124">
        <v>3517690895</v>
      </c>
      <c r="G32" s="124">
        <v>0</v>
      </c>
      <c r="H32" s="77">
        <v>2115397865</v>
      </c>
      <c r="I32" s="72">
        <f t="shared" si="0"/>
        <v>2115397865</v>
      </c>
      <c r="J32" s="72">
        <f t="shared" si="1"/>
        <v>2115397865</v>
      </c>
      <c r="L32" s="77">
        <v>335172757</v>
      </c>
      <c r="N32" s="77">
        <v>1696989155</v>
      </c>
      <c r="O32" s="72">
        <f t="shared" si="2"/>
        <v>2032161912</v>
      </c>
      <c r="P32" s="72">
        <f t="shared" si="3"/>
        <v>1485528983</v>
      </c>
      <c r="Q32" s="72">
        <f t="shared" si="4"/>
        <v>-2032161912</v>
      </c>
      <c r="R32" s="71">
        <f t="shared" si="5"/>
        <v>5549852807</v>
      </c>
      <c r="S32" s="72">
        <f t="shared" si="6"/>
        <v>2032161912</v>
      </c>
    </row>
    <row r="33" spans="1:19" ht="12.75">
      <c r="A33" s="75" t="s">
        <v>229</v>
      </c>
      <c r="B33" s="115">
        <v>52</v>
      </c>
      <c r="C33" s="75"/>
      <c r="D33" s="124">
        <v>0</v>
      </c>
      <c r="E33" s="124">
        <v>0</v>
      </c>
      <c r="F33" s="124">
        <v>0</v>
      </c>
      <c r="G33" s="124">
        <v>0</v>
      </c>
      <c r="H33" s="77"/>
      <c r="I33" s="72">
        <f t="shared" si="0"/>
        <v>0</v>
      </c>
      <c r="J33" s="72">
        <f t="shared" si="1"/>
        <v>0</v>
      </c>
      <c r="O33" s="72">
        <f t="shared" si="2"/>
        <v>0</v>
      </c>
      <c r="P33" s="72">
        <f t="shared" si="3"/>
        <v>0</v>
      </c>
      <c r="Q33" s="72">
        <f t="shared" si="4"/>
        <v>0</v>
      </c>
      <c r="R33" s="71">
        <f t="shared" si="5"/>
        <v>0</v>
      </c>
      <c r="S33" s="72">
        <f t="shared" si="6"/>
        <v>0</v>
      </c>
    </row>
    <row r="34" spans="1:19" ht="12.75">
      <c r="A34" s="74" t="s">
        <v>230</v>
      </c>
      <c r="B34" s="114">
        <v>60</v>
      </c>
      <c r="C34" s="74"/>
      <c r="D34" s="78">
        <f>D31-D32</f>
        <v>10553072686</v>
      </c>
      <c r="E34" s="78">
        <v>-6236251674</v>
      </c>
      <c r="F34" s="78">
        <f>F31-F32</f>
        <v>10553072686</v>
      </c>
      <c r="G34" s="78">
        <v>-6236251674</v>
      </c>
      <c r="H34" s="77">
        <f>H31-H32</f>
        <v>6691160444</v>
      </c>
      <c r="I34" s="72">
        <f t="shared" si="0"/>
        <v>454908770</v>
      </c>
      <c r="J34" s="72">
        <f t="shared" si="1"/>
        <v>6691160444</v>
      </c>
      <c r="L34" s="77">
        <f>L31-L32</f>
        <v>680026189</v>
      </c>
      <c r="N34" s="77">
        <v>5416459551</v>
      </c>
      <c r="O34" s="72">
        <f t="shared" si="2"/>
        <v>6096485740</v>
      </c>
      <c r="P34" s="72">
        <f t="shared" si="3"/>
        <v>4456586946</v>
      </c>
      <c r="Q34" s="72">
        <f t="shared" si="4"/>
        <v>-6096485740</v>
      </c>
      <c r="R34" s="71">
        <f t="shared" si="5"/>
        <v>16649558426</v>
      </c>
      <c r="S34" s="72">
        <f t="shared" si="6"/>
        <v>6096485740</v>
      </c>
    </row>
    <row r="35" spans="1:19" ht="12.75">
      <c r="A35" s="75" t="s">
        <v>231</v>
      </c>
      <c r="B35" s="115">
        <v>61</v>
      </c>
      <c r="C35" s="75"/>
      <c r="D35" s="125"/>
      <c r="E35" s="126"/>
      <c r="F35" s="125"/>
      <c r="G35" s="126"/>
      <c r="H35" s="74"/>
      <c r="I35" s="72">
        <f t="shared" si="0"/>
        <v>0</v>
      </c>
      <c r="J35" s="72">
        <f t="shared" si="1"/>
        <v>0</v>
      </c>
      <c r="L35" s="74"/>
      <c r="N35" s="74"/>
      <c r="O35" s="72">
        <f t="shared" si="2"/>
        <v>0</v>
      </c>
      <c r="P35" s="72">
        <f t="shared" si="3"/>
        <v>0</v>
      </c>
      <c r="Q35" s="72">
        <f t="shared" si="4"/>
        <v>0</v>
      </c>
      <c r="R35" s="71">
        <f t="shared" si="5"/>
        <v>0</v>
      </c>
      <c r="S35" s="72">
        <f t="shared" si="6"/>
        <v>0</v>
      </c>
    </row>
    <row r="36" spans="1:19" ht="12.75">
      <c r="A36" s="75" t="s">
        <v>232</v>
      </c>
      <c r="B36" s="115">
        <v>62</v>
      </c>
      <c r="C36" s="75"/>
      <c r="D36" s="125"/>
      <c r="E36" s="125"/>
      <c r="F36" s="125"/>
      <c r="G36" s="125"/>
      <c r="H36" s="74"/>
      <c r="I36" s="72">
        <f t="shared" si="0"/>
        <v>0</v>
      </c>
      <c r="J36" s="72">
        <f t="shared" si="1"/>
        <v>0</v>
      </c>
      <c r="L36" s="74"/>
      <c r="N36" s="74">
        <v>0</v>
      </c>
      <c r="O36" s="72">
        <f t="shared" si="2"/>
        <v>0</v>
      </c>
      <c r="P36" s="72">
        <f t="shared" si="3"/>
        <v>0</v>
      </c>
      <c r="Q36" s="72">
        <f t="shared" si="4"/>
        <v>0</v>
      </c>
      <c r="R36" s="71">
        <f t="shared" si="5"/>
        <v>0</v>
      </c>
      <c r="S36" s="72">
        <f t="shared" si="6"/>
        <v>0</v>
      </c>
    </row>
    <row r="37" spans="1:19" ht="12.75">
      <c r="A37" s="79" t="s">
        <v>233</v>
      </c>
      <c r="B37" s="116">
        <v>70</v>
      </c>
      <c r="C37" s="79"/>
      <c r="D37" s="127">
        <f>D34/30000000</f>
        <v>351.76908953333333</v>
      </c>
      <c r="E37" s="128" t="s">
        <v>281</v>
      </c>
      <c r="F37" s="127">
        <f>F34/30000000</f>
        <v>351.76908953333333</v>
      </c>
      <c r="G37" s="128" t="s">
        <v>281</v>
      </c>
      <c r="H37" s="80">
        <v>223</v>
      </c>
      <c r="I37" s="72" t="e">
        <f t="shared" si="0"/>
        <v>#VALUE!</v>
      </c>
      <c r="J37" s="72" t="e">
        <f t="shared" si="1"/>
        <v>#VALUE!</v>
      </c>
      <c r="L37" s="80">
        <f>L34/30000000</f>
        <v>22.667539633333334</v>
      </c>
      <c r="N37" s="80">
        <v>180.5486517</v>
      </c>
      <c r="O37" s="72">
        <f t="shared" si="2"/>
        <v>203.2161913333333</v>
      </c>
      <c r="P37" s="72">
        <f t="shared" si="3"/>
        <v>148.55289820000002</v>
      </c>
      <c r="Q37" s="72">
        <f t="shared" si="4"/>
        <v>-203.2161913333333</v>
      </c>
      <c r="R37" s="71">
        <f t="shared" si="5"/>
        <v>554.9852808666667</v>
      </c>
      <c r="S37" s="72">
        <f t="shared" si="6"/>
        <v>203.21619133333337</v>
      </c>
    </row>
    <row r="38" spans="4:10" ht="8.25" customHeight="1">
      <c r="D38" s="72"/>
      <c r="J38" s="72"/>
    </row>
    <row r="39" spans="5:10" ht="15.75" customHeight="1">
      <c r="E39" s="82"/>
      <c r="F39" s="197" t="s">
        <v>290</v>
      </c>
      <c r="G39" s="197"/>
      <c r="H39" s="83"/>
      <c r="J39" s="72"/>
    </row>
    <row r="40" spans="1:8" ht="15.75">
      <c r="A40" s="130" t="s">
        <v>234</v>
      </c>
      <c r="B40" s="130"/>
      <c r="D40" s="130" t="s">
        <v>235</v>
      </c>
      <c r="E40" s="82">
        <f>D39-D33</f>
        <v>0</v>
      </c>
      <c r="F40" s="191" t="s">
        <v>289</v>
      </c>
      <c r="G40" s="191"/>
      <c r="H40" s="86"/>
    </row>
    <row r="41" spans="1:18" ht="15.75">
      <c r="A41" s="87"/>
      <c r="B41" s="87"/>
      <c r="E41" s="82"/>
      <c r="F41" s="130"/>
      <c r="G41" s="130"/>
      <c r="H41" s="130"/>
      <c r="L41" s="130"/>
      <c r="N41" s="130"/>
      <c r="R41" s="130"/>
    </row>
    <row r="42" spans="1:18" ht="26.25" customHeight="1">
      <c r="A42" s="87"/>
      <c r="B42" s="87"/>
      <c r="E42" s="82"/>
      <c r="F42" s="130"/>
      <c r="G42" s="130"/>
      <c r="H42" s="130"/>
      <c r="L42" s="130"/>
      <c r="N42" s="130"/>
      <c r="R42" s="130"/>
    </row>
    <row r="43" spans="2:18" ht="12.75">
      <c r="B43" s="87"/>
      <c r="F43" s="88"/>
      <c r="G43" s="88"/>
      <c r="H43" s="88"/>
      <c r="L43" s="88"/>
      <c r="N43" s="88"/>
      <c r="R43" s="88"/>
    </row>
    <row r="44" spans="1:7" ht="15.75">
      <c r="A44" s="89"/>
      <c r="D44" s="130" t="s">
        <v>236</v>
      </c>
      <c r="F44" s="191"/>
      <c r="G44" s="191"/>
    </row>
  </sheetData>
  <sheetProtection/>
  <mergeCells count="14">
    <mergeCell ref="A4:B4"/>
    <mergeCell ref="F1:G1"/>
    <mergeCell ref="A2:B2"/>
    <mergeCell ref="F2:G2"/>
    <mergeCell ref="A3:B3"/>
    <mergeCell ref="F3:G3"/>
    <mergeCell ref="F40:G40"/>
    <mergeCell ref="F44:G44"/>
    <mergeCell ref="A6:G6"/>
    <mergeCell ref="A9:A10"/>
    <mergeCell ref="B9:B10"/>
    <mergeCell ref="D9:E9"/>
    <mergeCell ref="F9:G9"/>
    <mergeCell ref="F39:G39"/>
  </mergeCells>
  <hyperlinks>
    <hyperlink ref="A3" r:id="rId1" display="Tel:04 34568888  "/>
  </hyperlinks>
  <printOptions/>
  <pageMargins left="0.17" right="0.35" top="0.27" bottom="0.25" header="0.2" footer="0.16"/>
  <pageSetup horizontalDpi="300" verticalDpi="3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7"/>
  <sheetViews>
    <sheetView zoomScalePageLayoutView="0" workbookViewId="0" topLeftCell="A151">
      <selection activeCell="G16" sqref="G1:K65536"/>
    </sheetView>
  </sheetViews>
  <sheetFormatPr defaultColWidth="9.140625" defaultRowHeight="15" outlineLevelRow="1"/>
  <cols>
    <col min="1" max="1" width="50.28125" style="3" customWidth="1"/>
    <col min="2" max="2" width="7.8515625" style="7" customWidth="1"/>
    <col min="3" max="3" width="28.28125" style="3" hidden="1" customWidth="1"/>
    <col min="4" max="4" width="20.28125" style="3" customWidth="1"/>
    <col min="5" max="5" width="19.140625" style="3" customWidth="1"/>
    <col min="6" max="6" width="15.57421875" style="4" bestFit="1" customWidth="1"/>
    <col min="7" max="16384" width="9.140625" style="3" customWidth="1"/>
  </cols>
  <sheetData>
    <row r="1" spans="1:5" ht="15">
      <c r="A1" s="1" t="s">
        <v>0</v>
      </c>
      <c r="B1" s="2"/>
      <c r="D1" s="202" t="s">
        <v>1</v>
      </c>
      <c r="E1" s="202"/>
    </row>
    <row r="2" spans="1:5" ht="12">
      <c r="A2" s="187" t="s">
        <v>291</v>
      </c>
      <c r="B2" s="187"/>
      <c r="D2" s="203" t="s">
        <v>2</v>
      </c>
      <c r="E2" s="203"/>
    </row>
    <row r="3" spans="1:5" ht="12.75">
      <c r="A3" s="190" t="s">
        <v>239</v>
      </c>
      <c r="B3" s="187"/>
      <c r="D3" s="203" t="s">
        <v>3</v>
      </c>
      <c r="E3" s="203"/>
    </row>
    <row r="4" spans="1:4" ht="12.75">
      <c r="A4" s="204"/>
      <c r="B4" s="204"/>
      <c r="D4" s="6"/>
    </row>
    <row r="5" ht="12">
      <c r="E5" s="8"/>
    </row>
    <row r="6" spans="1:5" ht="19.5" customHeight="1">
      <c r="A6" s="205" t="s">
        <v>4</v>
      </c>
      <c r="B6" s="205"/>
      <c r="C6" s="205"/>
      <c r="D6" s="205"/>
      <c r="E6" s="205"/>
    </row>
    <row r="7" spans="1:5" ht="12">
      <c r="A7" s="206" t="s">
        <v>408</v>
      </c>
      <c r="B7" s="206"/>
      <c r="C7" s="206"/>
      <c r="D7" s="206"/>
      <c r="E7" s="206"/>
    </row>
    <row r="8" ht="12">
      <c r="E8" s="7" t="s">
        <v>5</v>
      </c>
    </row>
    <row r="9" spans="1:5" ht="24">
      <c r="A9" s="9" t="s">
        <v>6</v>
      </c>
      <c r="B9" s="10" t="s">
        <v>7</v>
      </c>
      <c r="C9" s="9" t="s">
        <v>8</v>
      </c>
      <c r="D9" s="9" t="s">
        <v>9</v>
      </c>
      <c r="E9" s="9" t="s">
        <v>10</v>
      </c>
    </row>
    <row r="10" spans="1:5" ht="12">
      <c r="A10" s="11" t="s">
        <v>11</v>
      </c>
      <c r="B10" s="12"/>
      <c r="C10" s="11"/>
      <c r="D10" s="11">
        <v>0</v>
      </c>
      <c r="E10" s="11">
        <v>0</v>
      </c>
    </row>
    <row r="11" spans="1:5" ht="12.75">
      <c r="A11" s="13" t="s">
        <v>12</v>
      </c>
      <c r="B11" s="14">
        <v>100</v>
      </c>
      <c r="C11" s="15"/>
      <c r="D11" s="16">
        <f>D12+D15+D18+D28</f>
        <v>279019454497</v>
      </c>
      <c r="E11" s="16">
        <f>E12+E15+E18+E28</f>
        <v>261320624037</v>
      </c>
    </row>
    <row r="12" spans="1:5" ht="12">
      <c r="A12" s="17" t="s">
        <v>13</v>
      </c>
      <c r="B12" s="18">
        <v>110</v>
      </c>
      <c r="C12" s="19"/>
      <c r="D12" s="20">
        <f>SUM(D13:D14)</f>
        <v>209919091940</v>
      </c>
      <c r="E12" s="20">
        <f>SUM(E13:E14)</f>
        <v>249444746745</v>
      </c>
    </row>
    <row r="13" spans="1:5" ht="12">
      <c r="A13" s="21" t="s">
        <v>14</v>
      </c>
      <c r="B13" s="22">
        <v>111</v>
      </c>
      <c r="C13" s="23"/>
      <c r="D13" s="24">
        <f>VLOOKUP(B13,Sheet1!$B$12:$E$127,4,0)</f>
        <v>2025517816</v>
      </c>
      <c r="E13" s="24">
        <f>VLOOKUP(B13,Sheet1!$B$12:$E$127,3,0)</f>
        <v>7892246745</v>
      </c>
    </row>
    <row r="14" spans="1:5" ht="12">
      <c r="A14" s="21" t="s">
        <v>15</v>
      </c>
      <c r="B14" s="22">
        <v>112</v>
      </c>
      <c r="C14" s="23"/>
      <c r="D14" s="24">
        <f>VLOOKUP(B14,Sheet1!$B$12:$E$127,4,0)</f>
        <v>207893574124</v>
      </c>
      <c r="E14" s="24">
        <f>VLOOKUP(B14,Sheet1!$B$12:$E$127,3,0)</f>
        <v>241552500000</v>
      </c>
    </row>
    <row r="15" spans="1:5" ht="12">
      <c r="A15" s="17" t="s">
        <v>16</v>
      </c>
      <c r="B15" s="18">
        <v>120</v>
      </c>
      <c r="C15" s="19"/>
      <c r="D15" s="20">
        <f>SUM(D16:D17)</f>
        <v>53336549046</v>
      </c>
      <c r="E15" s="20">
        <f>SUM(E16:E17)</f>
        <v>2062459926</v>
      </c>
    </row>
    <row r="16" spans="1:5" ht="12">
      <c r="A16" s="21" t="s">
        <v>17</v>
      </c>
      <c r="B16" s="22">
        <v>121</v>
      </c>
      <c r="C16" s="23"/>
      <c r="D16" s="24">
        <f>VLOOKUP(B16,Sheet1!$B$12:$E$127,4,0)</f>
        <v>53409083022</v>
      </c>
      <c r="E16" s="24">
        <f>VLOOKUP(B16,Sheet1!$B$12:$E$127,3,0)</f>
        <v>2105847015</v>
      </c>
    </row>
    <row r="17" spans="1:5" ht="12">
      <c r="A17" s="21" t="s">
        <v>18</v>
      </c>
      <c r="B17" s="22">
        <v>129</v>
      </c>
      <c r="C17" s="23"/>
      <c r="D17" s="141">
        <f>VLOOKUP(B17,Sheet1!$B$12:$E$127,4,0)</f>
        <v>-72533976</v>
      </c>
      <c r="E17" s="141">
        <f>VLOOKUP(B17,Sheet1!$B$12:$E$127,3,0)</f>
        <v>-43387089</v>
      </c>
    </row>
    <row r="18" spans="1:5" ht="12">
      <c r="A18" s="17" t="s">
        <v>19</v>
      </c>
      <c r="B18" s="18">
        <v>130</v>
      </c>
      <c r="C18" s="19"/>
      <c r="D18" s="26">
        <f>SUM(D19:D24)</f>
        <v>8052391342</v>
      </c>
      <c r="E18" s="26">
        <f>SUM(E19:E24)</f>
        <v>2233066195</v>
      </c>
    </row>
    <row r="19" spans="1:5" ht="12">
      <c r="A19" s="21" t="s">
        <v>20</v>
      </c>
      <c r="B19" s="22">
        <v>131</v>
      </c>
      <c r="C19" s="23"/>
      <c r="D19" s="24">
        <f>VLOOKUP(B19,Sheet1!$B$12:$E$127,4,0)</f>
        <v>16518846880</v>
      </c>
      <c r="E19" s="24">
        <f>VLOOKUP(B19,Sheet1!$B$12:$E$127,3,0)</f>
        <v>14941950898</v>
      </c>
    </row>
    <row r="20" spans="1:5" ht="12">
      <c r="A20" s="21" t="s">
        <v>21</v>
      </c>
      <c r="B20" s="22">
        <v>132</v>
      </c>
      <c r="C20" s="23"/>
      <c r="D20" s="24">
        <f>VLOOKUP(B20,Sheet1!$B$12:$E$127,4,0)</f>
        <v>0</v>
      </c>
      <c r="E20" s="24">
        <f>VLOOKUP(B20,Sheet1!$B$12:$E$127,3,0)</f>
        <v>0</v>
      </c>
    </row>
    <row r="21" spans="1:5" ht="12">
      <c r="A21" s="21" t="s">
        <v>22</v>
      </c>
      <c r="B21" s="22">
        <v>133</v>
      </c>
      <c r="C21" s="23"/>
      <c r="D21" s="24">
        <v>0</v>
      </c>
      <c r="E21" s="24">
        <v>0</v>
      </c>
    </row>
    <row r="22" spans="1:5" ht="12">
      <c r="A22" s="21" t="s">
        <v>23</v>
      </c>
      <c r="B22" s="22">
        <v>135</v>
      </c>
      <c r="C22" s="23"/>
      <c r="D22" s="24">
        <f>VLOOKUP(B22,Sheet1!$B$12:$E$127,4,0)</f>
        <v>0</v>
      </c>
      <c r="E22" s="24">
        <f>VLOOKUP(B22,Sheet1!$B$12:$E$127,3,0)</f>
        <v>0</v>
      </c>
    </row>
    <row r="23" spans="1:5" ht="12">
      <c r="A23" s="21" t="s">
        <v>24</v>
      </c>
      <c r="B23" s="22">
        <v>138</v>
      </c>
      <c r="C23" s="23"/>
      <c r="D23" s="24">
        <f>VLOOKUP(B23,Sheet1!$B$12:$E$127,4,0)</f>
        <v>4323518766</v>
      </c>
      <c r="E23" s="24">
        <f>VLOOKUP(B23,Sheet1!$B$12:$E$127,3,0)</f>
        <v>530303861</v>
      </c>
    </row>
    <row r="24" spans="1:5" ht="12">
      <c r="A24" s="21" t="s">
        <v>25</v>
      </c>
      <c r="B24" s="22">
        <v>139</v>
      </c>
      <c r="C24" s="23"/>
      <c r="D24" s="141">
        <f>VLOOKUP(B24,Sheet1!$B$12:$E$127,4,0)</f>
        <v>-12789974304</v>
      </c>
      <c r="E24" s="141">
        <f>VLOOKUP(B24,Sheet1!$B$12:$E$127,3,0)</f>
        <v>-13239188564</v>
      </c>
    </row>
    <row r="25" spans="1:5" ht="12.75" customHeight="1" outlineLevel="1">
      <c r="A25" s="17" t="s">
        <v>26</v>
      </c>
      <c r="B25" s="18">
        <v>140</v>
      </c>
      <c r="C25" s="19"/>
      <c r="D25" s="25">
        <v>0</v>
      </c>
      <c r="E25" s="25">
        <v>0</v>
      </c>
    </row>
    <row r="26" spans="1:5" ht="12" customHeight="1" outlineLevel="1">
      <c r="A26" s="21" t="s">
        <v>27</v>
      </c>
      <c r="B26" s="22">
        <v>141</v>
      </c>
      <c r="C26" s="23"/>
      <c r="D26" s="24">
        <f>VLOOKUP(B26,Sheet1!$B$12:$E$127,4,0)</f>
        <v>0</v>
      </c>
      <c r="E26" s="24">
        <v>0</v>
      </c>
    </row>
    <row r="27" spans="1:5" ht="12" customHeight="1" outlineLevel="1">
      <c r="A27" s="21" t="s">
        <v>28</v>
      </c>
      <c r="B27" s="22">
        <v>149</v>
      </c>
      <c r="C27" s="23"/>
      <c r="D27" s="24">
        <v>0</v>
      </c>
      <c r="E27" s="24">
        <v>0</v>
      </c>
    </row>
    <row r="28" spans="1:5" ht="12">
      <c r="A28" s="17" t="s">
        <v>29</v>
      </c>
      <c r="B28" s="18">
        <v>150</v>
      </c>
      <c r="C28" s="19"/>
      <c r="D28" s="20">
        <f>SUM(D29:D33)</f>
        <v>7711422169</v>
      </c>
      <c r="E28" s="20">
        <f>SUM(E29:E33)</f>
        <v>7580351171</v>
      </c>
    </row>
    <row r="29" spans="1:5" ht="12">
      <c r="A29" s="21" t="s">
        <v>30</v>
      </c>
      <c r="B29" s="22">
        <v>151</v>
      </c>
      <c r="C29" s="23"/>
      <c r="D29" s="24">
        <f>VLOOKUP(B29,Sheet1!$B$12:$E$127,4,0)</f>
        <v>148431999</v>
      </c>
      <c r="E29" s="24">
        <f>VLOOKUP(B29,Sheet1!$B$12:$E$127,3,0)</f>
        <v>17361001</v>
      </c>
    </row>
    <row r="30" spans="1:5" ht="12">
      <c r="A30" s="21" t="s">
        <v>31</v>
      </c>
      <c r="B30" s="22">
        <v>152</v>
      </c>
      <c r="C30" s="23"/>
      <c r="D30" s="24">
        <f>VLOOKUP(B30,Sheet1!$B$12:$E$127,4,0)</f>
        <v>0</v>
      </c>
      <c r="E30" s="24">
        <f>VLOOKUP(B30,Sheet1!$B$12:$E$127,3,0)</f>
        <v>0</v>
      </c>
    </row>
    <row r="31" spans="1:5" ht="12">
      <c r="A31" s="21" t="s">
        <v>32</v>
      </c>
      <c r="B31" s="22">
        <v>154</v>
      </c>
      <c r="C31" s="23"/>
      <c r="D31" s="24">
        <f>VLOOKUP(B31,Sheet1!$B$12:$E$127,4,0)</f>
        <v>7255863270</v>
      </c>
      <c r="E31" s="24">
        <f>VLOOKUP(B31,Sheet1!$B$12:$E$127,3,0)</f>
        <v>7255863270</v>
      </c>
    </row>
    <row r="32" spans="1:5" ht="12">
      <c r="A32" s="21" t="s">
        <v>33</v>
      </c>
      <c r="B32" s="22">
        <v>157</v>
      </c>
      <c r="C32" s="23"/>
      <c r="D32" s="24">
        <f>VLOOKUP(B32,Sheet1!$B$12:$E$127,4,0)</f>
        <v>0</v>
      </c>
      <c r="E32" s="24">
        <f>VLOOKUP(B32,Sheet1!$B$12:$E$127,3,0)</f>
        <v>0</v>
      </c>
    </row>
    <row r="33" spans="1:5" ht="12">
      <c r="A33" s="21" t="s">
        <v>34</v>
      </c>
      <c r="B33" s="22">
        <v>158</v>
      </c>
      <c r="C33" s="23"/>
      <c r="D33" s="24">
        <f>VLOOKUP(B33,Sheet1!$B$12:$E$127,4,0)</f>
        <v>307126900</v>
      </c>
      <c r="E33" s="24">
        <f>VLOOKUP(B33,Sheet1!$B$12:$E$127,3,0)</f>
        <v>307126900</v>
      </c>
    </row>
    <row r="34" spans="1:5" ht="12">
      <c r="A34" s="17" t="s">
        <v>35</v>
      </c>
      <c r="B34" s="18">
        <v>200</v>
      </c>
      <c r="C34" s="19"/>
      <c r="D34" s="27">
        <f>D41+D63</f>
        <v>11607777520</v>
      </c>
      <c r="E34" s="27">
        <f>E41+E63</f>
        <v>14634388369</v>
      </c>
    </row>
    <row r="35" spans="1:5" ht="12" customHeight="1" outlineLevel="1">
      <c r="A35" s="17" t="s">
        <v>36</v>
      </c>
      <c r="B35" s="18">
        <v>210</v>
      </c>
      <c r="C35" s="19"/>
      <c r="D35" s="27">
        <f>SUM(D36:D40)</f>
        <v>0</v>
      </c>
      <c r="E35" s="27">
        <v>0</v>
      </c>
    </row>
    <row r="36" spans="1:5" ht="12" customHeight="1" outlineLevel="1">
      <c r="A36" s="21" t="s">
        <v>37</v>
      </c>
      <c r="B36" s="22">
        <v>211</v>
      </c>
      <c r="C36" s="23"/>
      <c r="D36" s="24">
        <f>VLOOKUP(B36,Sheet1!$B$12:$E$127,4,0)</f>
        <v>0</v>
      </c>
      <c r="E36" s="24">
        <f>VLOOKUP(B36,Sheet1!$B$12:$E$127,3,0)</f>
        <v>0</v>
      </c>
    </row>
    <row r="37" spans="1:5" ht="12" customHeight="1" outlineLevel="1">
      <c r="A37" s="21" t="s">
        <v>38</v>
      </c>
      <c r="B37" s="22">
        <v>212</v>
      </c>
      <c r="C37" s="23"/>
      <c r="D37" s="24">
        <v>0</v>
      </c>
      <c r="E37" s="24">
        <v>0</v>
      </c>
    </row>
    <row r="38" spans="1:5" ht="12" customHeight="1" outlineLevel="1">
      <c r="A38" s="21" t="s">
        <v>39</v>
      </c>
      <c r="B38" s="22">
        <v>213</v>
      </c>
      <c r="C38" s="23"/>
      <c r="D38" s="24">
        <f>VLOOKUP(B38,Sheet1!$B$12:$E$127,4,0)</f>
        <v>0</v>
      </c>
      <c r="E38" s="24">
        <v>0</v>
      </c>
    </row>
    <row r="39" spans="1:5" ht="12" customHeight="1" outlineLevel="1">
      <c r="A39" s="21" t="s">
        <v>40</v>
      </c>
      <c r="B39" s="22">
        <v>218</v>
      </c>
      <c r="C39" s="23"/>
      <c r="D39" s="24">
        <v>0</v>
      </c>
      <c r="E39" s="24">
        <v>0</v>
      </c>
    </row>
    <row r="40" spans="1:5" ht="12" customHeight="1" outlineLevel="1">
      <c r="A40" s="21" t="s">
        <v>41</v>
      </c>
      <c r="B40" s="22">
        <v>219</v>
      </c>
      <c r="C40" s="23"/>
      <c r="D40" s="24">
        <f>VLOOKUP(B40,Sheet1!$B$12:$E$127,4,0)</f>
        <v>0</v>
      </c>
      <c r="E40" s="24">
        <f>VLOOKUP(B40,Sheet1!$B$12:$E$127,3,0)</f>
        <v>0</v>
      </c>
    </row>
    <row r="41" spans="1:5" ht="12">
      <c r="A41" s="17" t="s">
        <v>42</v>
      </c>
      <c r="B41" s="18">
        <v>220</v>
      </c>
      <c r="C41" s="19"/>
      <c r="D41" s="27">
        <f>D42+D48</f>
        <v>8029004260</v>
      </c>
      <c r="E41" s="27">
        <f>E42+E48</f>
        <v>10907446958</v>
      </c>
    </row>
    <row r="42" spans="1:5" ht="12">
      <c r="A42" s="17" t="s">
        <v>43</v>
      </c>
      <c r="B42" s="18">
        <v>221</v>
      </c>
      <c r="C42" s="19"/>
      <c r="D42" s="27">
        <f>SUM(D43:D44)</f>
        <v>4032651042</v>
      </c>
      <c r="E42" s="27">
        <f>SUM(E43:E44)</f>
        <v>6573297251</v>
      </c>
    </row>
    <row r="43" spans="1:5" ht="12">
      <c r="A43" s="21" t="s">
        <v>44</v>
      </c>
      <c r="B43" s="22">
        <v>222</v>
      </c>
      <c r="C43" s="23"/>
      <c r="D43" s="24">
        <f>VLOOKUP(B43,Sheet1!$B$12:$E$127,4,0)</f>
        <v>12588639239</v>
      </c>
      <c r="E43" s="24">
        <f>VLOOKUP(B43,Sheet1!$B$12:$E$127,3,0)</f>
        <v>15900353803</v>
      </c>
    </row>
    <row r="44" spans="1:5" ht="12">
      <c r="A44" s="21" t="s">
        <v>45</v>
      </c>
      <c r="B44" s="22">
        <v>223</v>
      </c>
      <c r="C44" s="23"/>
      <c r="D44" s="141">
        <f>VLOOKUP(B44,Sheet1!$B$12:$E$127,4,0)</f>
        <v>-8555988197</v>
      </c>
      <c r="E44" s="141">
        <f>VLOOKUP(B44,Sheet1!$B$12:$E$127,3,0)</f>
        <v>-9327056552</v>
      </c>
    </row>
    <row r="45" spans="1:5" ht="12.75" customHeight="1" outlineLevel="1">
      <c r="A45" s="17" t="s">
        <v>46</v>
      </c>
      <c r="B45" s="18">
        <v>224</v>
      </c>
      <c r="C45" s="19"/>
      <c r="D45" s="24">
        <f>VLOOKUP(B45,Sheet1!$B$12:$E$127,4,0)</f>
        <v>0</v>
      </c>
      <c r="E45" s="25">
        <v>0</v>
      </c>
    </row>
    <row r="46" spans="1:5" ht="12.75" customHeight="1" outlineLevel="1">
      <c r="A46" s="21" t="s">
        <v>44</v>
      </c>
      <c r="B46" s="22">
        <v>225</v>
      </c>
      <c r="C46" s="23"/>
      <c r="D46" s="24">
        <f>VLOOKUP(B46,Sheet1!$B$12:$E$127,4,0)</f>
        <v>0</v>
      </c>
      <c r="E46" s="24">
        <f>VLOOKUP(B46,Sheet1!$B$12:$E$127,3,0)</f>
        <v>0</v>
      </c>
    </row>
    <row r="47" spans="1:5" ht="12.75" customHeight="1" outlineLevel="1">
      <c r="A47" s="21" t="s">
        <v>45</v>
      </c>
      <c r="B47" s="22">
        <v>226</v>
      </c>
      <c r="C47" s="23"/>
      <c r="D47" s="24">
        <f>VLOOKUP(B47,Sheet1!$B$12:$E$127,4,0)</f>
        <v>0</v>
      </c>
      <c r="E47" s="24">
        <f>VLOOKUP(B47,Sheet1!$B$12:$E$127,3,0)</f>
        <v>0</v>
      </c>
    </row>
    <row r="48" spans="1:5" ht="12">
      <c r="A48" s="17" t="s">
        <v>47</v>
      </c>
      <c r="B48" s="18">
        <v>227</v>
      </c>
      <c r="C48" s="19"/>
      <c r="D48" s="27">
        <f>SUM(D49:D50)</f>
        <v>3996353218</v>
      </c>
      <c r="E48" s="27">
        <f>SUM(E49:E50)</f>
        <v>4334149707</v>
      </c>
    </row>
    <row r="49" spans="1:5" ht="12">
      <c r="A49" s="21" t="s">
        <v>44</v>
      </c>
      <c r="B49" s="22">
        <v>228</v>
      </c>
      <c r="C49" s="23"/>
      <c r="D49" s="24">
        <f>VLOOKUP(B49,Sheet1!$B$12:$E$127,4,0)</f>
        <v>6945189252</v>
      </c>
      <c r="E49" s="24">
        <f>VLOOKUP(B49,Sheet1!$B$12:$E$127,3,0)</f>
        <v>6986877303</v>
      </c>
    </row>
    <row r="50" spans="1:5" ht="12">
      <c r="A50" s="21" t="s">
        <v>45</v>
      </c>
      <c r="B50" s="22">
        <v>229</v>
      </c>
      <c r="C50" s="23"/>
      <c r="D50" s="141">
        <f>VLOOKUP(B50,Sheet1!$B$12:$E$127,4,0)</f>
        <v>-2948836034</v>
      </c>
      <c r="E50" s="141">
        <f>VLOOKUP(B50,Sheet1!$B$12:$E$127,3,0)</f>
        <v>-2652727596</v>
      </c>
    </row>
    <row r="51" spans="1:5" ht="12" customHeight="1" outlineLevel="1">
      <c r="A51" s="21" t="s">
        <v>48</v>
      </c>
      <c r="B51" s="22">
        <v>230</v>
      </c>
      <c r="C51" s="23"/>
      <c r="D51" s="141">
        <f>VLOOKUP(B51,Sheet1!$B$12:$E$127,4,0)</f>
        <v>0</v>
      </c>
      <c r="E51" s="141">
        <f>VLOOKUP(B51,Sheet1!$B$12:$E$127,3,0)</f>
        <v>0</v>
      </c>
    </row>
    <row r="52" spans="1:5" ht="12" customHeight="1" outlineLevel="1">
      <c r="A52" s="17" t="s">
        <v>49</v>
      </c>
      <c r="B52" s="18">
        <v>240</v>
      </c>
      <c r="C52" s="19"/>
      <c r="D52" s="27">
        <v>0</v>
      </c>
      <c r="E52" s="27">
        <v>0</v>
      </c>
    </row>
    <row r="53" spans="1:5" ht="12" customHeight="1" outlineLevel="1">
      <c r="A53" s="21" t="s">
        <v>44</v>
      </c>
      <c r="B53" s="22">
        <v>241</v>
      </c>
      <c r="C53" s="23"/>
      <c r="D53" s="24">
        <f>VLOOKUP(B53,Sheet1!$B$12:$E$127,4,0)</f>
        <v>0</v>
      </c>
      <c r="E53" s="24">
        <v>0</v>
      </c>
    </row>
    <row r="54" spans="1:5" ht="12" customHeight="1" outlineLevel="1">
      <c r="A54" s="21" t="s">
        <v>45</v>
      </c>
      <c r="B54" s="22">
        <v>242</v>
      </c>
      <c r="C54" s="23"/>
      <c r="D54" s="24">
        <f>VLOOKUP(B54,Sheet1!$B$12:$E$127,4,0)</f>
        <v>0</v>
      </c>
      <c r="E54" s="24">
        <v>0</v>
      </c>
    </row>
    <row r="55" spans="1:5" ht="12" customHeight="1" outlineLevel="1">
      <c r="A55" s="17" t="s">
        <v>50</v>
      </c>
      <c r="B55" s="18">
        <v>250</v>
      </c>
      <c r="C55" s="19"/>
      <c r="D55" s="20">
        <v>0</v>
      </c>
      <c r="E55" s="20">
        <v>0</v>
      </c>
    </row>
    <row r="56" spans="1:5" ht="12" customHeight="1" outlineLevel="1">
      <c r="A56" s="21" t="s">
        <v>51</v>
      </c>
      <c r="B56" s="22">
        <v>251</v>
      </c>
      <c r="C56" s="23"/>
      <c r="D56" s="24">
        <f>VLOOKUP(B56,Sheet1!$B$12:$E$127,4,0)</f>
        <v>0</v>
      </c>
      <c r="E56" s="24">
        <v>0</v>
      </c>
    </row>
    <row r="57" spans="1:5" ht="12" customHeight="1" outlineLevel="1">
      <c r="A57" s="21" t="s">
        <v>52</v>
      </c>
      <c r="B57" s="22">
        <v>252</v>
      </c>
      <c r="C57" s="23"/>
      <c r="D57" s="24">
        <f>VLOOKUP(B57,Sheet1!$B$12:$E$127,4,0)</f>
        <v>0</v>
      </c>
      <c r="E57" s="24">
        <v>0</v>
      </c>
    </row>
    <row r="58" spans="1:5" ht="12" customHeight="1" outlineLevel="1">
      <c r="A58" s="17" t="s">
        <v>53</v>
      </c>
      <c r="B58" s="18">
        <v>253</v>
      </c>
      <c r="C58" s="19"/>
      <c r="D58" s="27">
        <v>0</v>
      </c>
      <c r="E58" s="27">
        <v>0</v>
      </c>
    </row>
    <row r="59" spans="1:5" ht="12" customHeight="1" outlineLevel="1">
      <c r="A59" s="21" t="s">
        <v>54</v>
      </c>
      <c r="B59" s="22">
        <v>254</v>
      </c>
      <c r="C59" s="23"/>
      <c r="D59" s="24">
        <f>VLOOKUP(B59,Sheet1!$B$12:$E$127,4,0)</f>
        <v>0</v>
      </c>
      <c r="E59" s="24">
        <v>0</v>
      </c>
    </row>
    <row r="60" spans="1:5" ht="12" customHeight="1" outlineLevel="1">
      <c r="A60" s="21" t="s">
        <v>55</v>
      </c>
      <c r="B60" s="22">
        <v>255</v>
      </c>
      <c r="C60" s="23"/>
      <c r="D60" s="24">
        <f>VLOOKUP(B60,Sheet1!$B$12:$E$127,4,0)</f>
        <v>0</v>
      </c>
      <c r="E60" s="24">
        <v>0</v>
      </c>
    </row>
    <row r="61" spans="1:5" ht="12" customHeight="1" outlineLevel="1">
      <c r="A61" s="21" t="s">
        <v>56</v>
      </c>
      <c r="B61" s="22">
        <v>258</v>
      </c>
      <c r="C61" s="23"/>
      <c r="D61" s="24">
        <f>VLOOKUP(B61,Sheet1!$B$12:$E$127,4,0)</f>
        <v>0</v>
      </c>
      <c r="E61" s="24">
        <v>0</v>
      </c>
    </row>
    <row r="62" spans="1:5" ht="12" customHeight="1" outlineLevel="1">
      <c r="A62" s="21" t="s">
        <v>57</v>
      </c>
      <c r="B62" s="22">
        <v>259</v>
      </c>
      <c r="C62" s="23"/>
      <c r="D62" s="24">
        <f>VLOOKUP(B62,Sheet1!$B$12:$E$127,4,0)</f>
        <v>0</v>
      </c>
      <c r="E62" s="24">
        <v>0</v>
      </c>
    </row>
    <row r="63" spans="1:5" ht="12">
      <c r="A63" s="17" t="s">
        <v>58</v>
      </c>
      <c r="B63" s="18">
        <v>260</v>
      </c>
      <c r="C63" s="19"/>
      <c r="D63" s="27">
        <f>SUM(D64:D68)</f>
        <v>3578773260</v>
      </c>
      <c r="E63" s="27">
        <f>SUM(E64:E68)</f>
        <v>3726941411</v>
      </c>
    </row>
    <row r="64" spans="1:5" ht="12">
      <c r="A64" s="21" t="s">
        <v>59</v>
      </c>
      <c r="B64" s="22">
        <v>261</v>
      </c>
      <c r="C64" s="23"/>
      <c r="D64" s="24">
        <f>VLOOKUP(B64,Sheet1!$B$12:$E$127,4,0)</f>
        <v>500614713</v>
      </c>
      <c r="E64" s="24">
        <f>VLOOKUP(B64,Sheet1!$B$12:$E$127,3,0)</f>
        <v>949764378</v>
      </c>
    </row>
    <row r="65" spans="1:5" ht="12">
      <c r="A65" s="21" t="s">
        <v>60</v>
      </c>
      <c r="B65" s="22">
        <v>262</v>
      </c>
      <c r="C65" s="23"/>
      <c r="D65" s="24">
        <f>VLOOKUP(B65,Sheet1!$B$12:$E$127,4,0)</f>
        <v>0</v>
      </c>
      <c r="E65" s="24">
        <f>VLOOKUP(B65,Sheet1!$B$12:$E$127,3,0)</f>
        <v>0</v>
      </c>
    </row>
    <row r="66" spans="1:5" ht="12">
      <c r="A66" s="21" t="s">
        <v>61</v>
      </c>
      <c r="B66" s="22">
        <v>263</v>
      </c>
      <c r="C66" s="23"/>
      <c r="D66" s="24">
        <f>VLOOKUP(B66,Sheet1!$B$12:$E$127,4,0)</f>
        <v>3078158547</v>
      </c>
      <c r="E66" s="24">
        <f>VLOOKUP(B66,Sheet1!$B$12:$E$127,3,0)</f>
        <v>2777177033</v>
      </c>
    </row>
    <row r="67" spans="1:5" ht="12">
      <c r="A67" s="21" t="s">
        <v>62</v>
      </c>
      <c r="B67" s="22">
        <v>268</v>
      </c>
      <c r="C67" s="23"/>
      <c r="D67" s="24">
        <f>VLOOKUP(B67,Sheet1!$B$12:$E$127,4,0)</f>
        <v>0</v>
      </c>
      <c r="E67" s="24">
        <f>VLOOKUP(B67,Sheet1!$B$12:$E$127,3,0)</f>
        <v>0</v>
      </c>
    </row>
    <row r="68" spans="1:5" ht="12">
      <c r="A68" s="28" t="s">
        <v>63</v>
      </c>
      <c r="B68" s="29">
        <v>269</v>
      </c>
      <c r="C68" s="30"/>
      <c r="D68" s="24">
        <v>0</v>
      </c>
      <c r="E68" s="24">
        <v>0</v>
      </c>
    </row>
    <row r="69" spans="1:6" s="139" customFormat="1" ht="15.75">
      <c r="A69" s="134" t="s">
        <v>64</v>
      </c>
      <c r="B69" s="135">
        <v>270</v>
      </c>
      <c r="C69" s="136"/>
      <c r="D69" s="137">
        <f>D34+D11</f>
        <v>290627232017</v>
      </c>
      <c r="E69" s="137">
        <f>E34+E11</f>
        <v>275955012406</v>
      </c>
      <c r="F69" s="138">
        <f>D69-D114</f>
        <v>0</v>
      </c>
    </row>
    <row r="70" spans="1:5" ht="12">
      <c r="A70" s="31" t="s">
        <v>65</v>
      </c>
      <c r="B70" s="32"/>
      <c r="C70" s="33"/>
      <c r="D70" s="34">
        <v>0</v>
      </c>
      <c r="E70" s="34">
        <v>0</v>
      </c>
    </row>
    <row r="71" spans="1:6" s="36" customFormat="1" ht="12.75">
      <c r="A71" s="17" t="s">
        <v>66</v>
      </c>
      <c r="B71" s="18">
        <v>300</v>
      </c>
      <c r="C71" s="19"/>
      <c r="D71" s="35">
        <f>D72</f>
        <v>6910914274</v>
      </c>
      <c r="E71" s="35">
        <f>E72</f>
        <v>8617764882</v>
      </c>
      <c r="F71" s="4"/>
    </row>
    <row r="72" spans="1:5" ht="12">
      <c r="A72" s="37" t="s">
        <v>67</v>
      </c>
      <c r="B72" s="38">
        <v>310</v>
      </c>
      <c r="C72" s="39"/>
      <c r="D72" s="27">
        <f>SUM(D73:D82)</f>
        <v>6910914274</v>
      </c>
      <c r="E72" s="27">
        <f>SUM(E73:E82)</f>
        <v>8617764882</v>
      </c>
    </row>
    <row r="73" spans="1:5" ht="12">
      <c r="A73" s="21" t="s">
        <v>68</v>
      </c>
      <c r="B73" s="22">
        <v>311</v>
      </c>
      <c r="C73" s="23"/>
      <c r="D73" s="24">
        <f>VLOOKUP(B73,Sheet1!$B$12:$E$127,4,0)</f>
        <v>0</v>
      </c>
      <c r="E73" s="24">
        <f>VLOOKUP(B73,Sheet1!$B$12:$E$127,3,0)</f>
        <v>0</v>
      </c>
    </row>
    <row r="74" spans="1:5" ht="12">
      <c r="A74" s="21" t="s">
        <v>69</v>
      </c>
      <c r="B74" s="22">
        <v>312</v>
      </c>
      <c r="C74" s="23"/>
      <c r="D74" s="24">
        <f>VLOOKUP(B74,Sheet1!$B$12:$E$127,4,0)</f>
        <v>436360337</v>
      </c>
      <c r="E74" s="24">
        <f>VLOOKUP(B74,Sheet1!$B$12:$E$127,3,0)</f>
        <v>468485338</v>
      </c>
    </row>
    <row r="75" spans="1:5" ht="12">
      <c r="A75" s="21" t="s">
        <v>70</v>
      </c>
      <c r="B75" s="22">
        <v>313</v>
      </c>
      <c r="C75" s="23"/>
      <c r="D75" s="24">
        <f>VLOOKUP(B75,Sheet1!$B$12:$E$127,4,0)</f>
        <v>0</v>
      </c>
      <c r="E75" s="24">
        <f>VLOOKUP(B75,Sheet1!$B$12:$E$127,3,0)</f>
        <v>0</v>
      </c>
    </row>
    <row r="76" spans="1:5" ht="12">
      <c r="A76" s="21" t="s">
        <v>286</v>
      </c>
      <c r="B76" s="22">
        <v>314</v>
      </c>
      <c r="C76" s="23"/>
      <c r="D76" s="24">
        <f>VLOOKUP(B76,Sheet1!$B$12:$E$127,4,0)</f>
        <v>88814143</v>
      </c>
      <c r="E76" s="24">
        <f>VLOOKUP(B76,Sheet1!$B$12:$E$127,3,0)</f>
        <v>159502705</v>
      </c>
    </row>
    <row r="77" spans="1:5" ht="12">
      <c r="A77" s="21" t="s">
        <v>71</v>
      </c>
      <c r="B77" s="22">
        <v>315</v>
      </c>
      <c r="C77" s="23"/>
      <c r="D77" s="24">
        <f>VLOOKUP(B77,Sheet1!$B$12:$E$127,4,0)</f>
        <v>133420848</v>
      </c>
      <c r="E77" s="24">
        <f>VLOOKUP(B77,Sheet1!$B$12:$E$127,3,0)</f>
        <v>225191514</v>
      </c>
    </row>
    <row r="78" spans="1:5" ht="12">
      <c r="A78" s="21" t="s">
        <v>72</v>
      </c>
      <c r="B78" s="22">
        <v>316</v>
      </c>
      <c r="C78" s="23"/>
      <c r="D78" s="24">
        <f>VLOOKUP(B78,Sheet1!$B$12:$E$127,4,0)</f>
        <v>256125000</v>
      </c>
      <c r="E78" s="24">
        <f>VLOOKUP(B78,Sheet1!$B$12:$E$127,3,0)</f>
        <v>0</v>
      </c>
    </row>
    <row r="79" spans="1:5" ht="12">
      <c r="A79" s="21" t="s">
        <v>73</v>
      </c>
      <c r="B79" s="22">
        <v>317</v>
      </c>
      <c r="C79" s="23"/>
      <c r="D79" s="24">
        <f>VLOOKUP(B79,Sheet1!$B$12:$E$127,4,0)</f>
        <v>0</v>
      </c>
      <c r="E79" s="24">
        <f>VLOOKUP(B79,Sheet1!$B$12:$E$127,3,0)</f>
        <v>0</v>
      </c>
    </row>
    <row r="80" spans="1:5" ht="12">
      <c r="A80" s="21" t="s">
        <v>74</v>
      </c>
      <c r="B80" s="40">
        <v>319</v>
      </c>
      <c r="C80" s="23"/>
      <c r="D80" s="24">
        <f>VLOOKUP(B80,Sheet1!$B$12:$E$127,4,0)</f>
        <v>479699070</v>
      </c>
      <c r="E80" s="24">
        <f>VLOOKUP(B80,Sheet1!$B$12:$E$127,3,0)</f>
        <v>463750038</v>
      </c>
    </row>
    <row r="81" spans="1:5" ht="12">
      <c r="A81" s="21" t="s">
        <v>75</v>
      </c>
      <c r="B81" s="22">
        <v>320</v>
      </c>
      <c r="C81" s="23"/>
      <c r="D81" s="24">
        <f>VLOOKUP(B81,Sheet1!$B$12:$E$127,4,0)</f>
        <v>5514584906</v>
      </c>
      <c r="E81" s="24">
        <f>VLOOKUP(B81,Sheet1!$B$12:$E$127,3,0)</f>
        <v>7300568287</v>
      </c>
    </row>
    <row r="82" spans="1:5" ht="12">
      <c r="A82" s="21" t="s">
        <v>76</v>
      </c>
      <c r="B82" s="22">
        <v>321</v>
      </c>
      <c r="C82" s="23"/>
      <c r="D82" s="24">
        <f>VLOOKUP(B82,Sheet1!$B$12:$E$127,4,0)</f>
        <v>1909970</v>
      </c>
      <c r="E82" s="24">
        <f>VLOOKUP(B82,Sheet1!$B$12:$E$127,3,0)</f>
        <v>267000</v>
      </c>
    </row>
    <row r="83" spans="1:5" ht="12">
      <c r="A83" s="21" t="s">
        <v>77</v>
      </c>
      <c r="B83" s="22">
        <v>322</v>
      </c>
      <c r="C83" s="23"/>
      <c r="D83" s="24">
        <f>VLOOKUP(B83,Sheet1!$B$12:$E$127,4,0)</f>
        <v>0</v>
      </c>
      <c r="E83" s="24">
        <f>VLOOKUP(B83,Sheet1!$B$12:$E$127,3,0)</f>
        <v>0</v>
      </c>
    </row>
    <row r="84" spans="1:5" ht="12.75" customHeight="1" outlineLevel="1">
      <c r="A84" s="21" t="s">
        <v>78</v>
      </c>
      <c r="B84" s="40">
        <v>323</v>
      </c>
      <c r="C84" s="23"/>
      <c r="D84" s="24">
        <f>VLOOKUP(B84,Sheet1!$B$12:$E$127,4,0)</f>
        <v>0</v>
      </c>
      <c r="E84" s="24">
        <f>VLOOKUP(B84,Sheet1!$B$12:$E$127,3,0)</f>
        <v>0</v>
      </c>
    </row>
    <row r="85" spans="1:5" ht="12.75" customHeight="1" outlineLevel="1">
      <c r="A85" s="21" t="s">
        <v>79</v>
      </c>
      <c r="B85" s="22">
        <v>327</v>
      </c>
      <c r="C85" s="23"/>
      <c r="D85" s="24">
        <f>VLOOKUP(B85,Sheet1!$B$12:$E$127,4,0)</f>
        <v>0</v>
      </c>
      <c r="E85" s="24">
        <f>VLOOKUP(B85,Sheet1!$B$12:$E$127,3,0)</f>
        <v>0</v>
      </c>
    </row>
    <row r="86" spans="1:5" ht="12.75" customHeight="1" outlineLevel="1">
      <c r="A86" s="21" t="s">
        <v>80</v>
      </c>
      <c r="B86" s="40">
        <v>328</v>
      </c>
      <c r="C86" s="23"/>
      <c r="D86" s="24">
        <f>VLOOKUP(B86,Sheet1!$B$12:$E$127,4,0)</f>
        <v>0</v>
      </c>
      <c r="E86" s="24">
        <f>VLOOKUP(B86,Sheet1!$B$12:$E$127,3,0)</f>
        <v>0</v>
      </c>
    </row>
    <row r="87" spans="1:5" ht="12.75" customHeight="1" outlineLevel="1">
      <c r="A87" s="21" t="s">
        <v>81</v>
      </c>
      <c r="B87" s="22">
        <v>329</v>
      </c>
      <c r="C87" s="23"/>
      <c r="D87" s="24">
        <f>VLOOKUP(B87,Sheet1!$B$12:$E$127,4,0)</f>
        <v>0</v>
      </c>
      <c r="E87" s="24">
        <f>VLOOKUP(B87,Sheet1!$B$12:$E$127,3,0)</f>
        <v>0</v>
      </c>
    </row>
    <row r="88" spans="1:5" ht="12.75" customHeight="1" outlineLevel="1">
      <c r="A88" s="17" t="s">
        <v>82</v>
      </c>
      <c r="B88" s="18">
        <v>330</v>
      </c>
      <c r="C88" s="19"/>
      <c r="D88" s="24">
        <f>VLOOKUP(B88,Sheet1!$B$12:$E$127,4,0)</f>
        <v>0</v>
      </c>
      <c r="E88" s="24">
        <v>0</v>
      </c>
    </row>
    <row r="89" spans="1:5" ht="12.75" customHeight="1" outlineLevel="1">
      <c r="A89" s="21" t="s">
        <v>83</v>
      </c>
      <c r="B89" s="22">
        <v>331</v>
      </c>
      <c r="C89" s="23"/>
      <c r="D89" s="24">
        <v>0</v>
      </c>
      <c r="E89" s="24">
        <v>0</v>
      </c>
    </row>
    <row r="90" spans="1:5" ht="12.75" customHeight="1" outlineLevel="1">
      <c r="A90" s="21" t="s">
        <v>84</v>
      </c>
      <c r="B90" s="22">
        <v>332</v>
      </c>
      <c r="C90" s="23"/>
      <c r="D90" s="24">
        <f>VLOOKUP(B90,Sheet1!$B$12:$E$127,4,0)</f>
        <v>0</v>
      </c>
      <c r="E90" s="27">
        <v>0</v>
      </c>
    </row>
    <row r="91" spans="1:5" ht="12.75" customHeight="1" outlineLevel="1">
      <c r="A91" s="21" t="s">
        <v>85</v>
      </c>
      <c r="B91" s="22">
        <v>333</v>
      </c>
      <c r="C91" s="23"/>
      <c r="D91" s="24">
        <f>VLOOKUP(B91,Sheet1!$B$12:$E$127,4,0)</f>
        <v>0</v>
      </c>
      <c r="E91" s="24">
        <v>0</v>
      </c>
    </row>
    <row r="92" spans="1:5" ht="12.75" customHeight="1" outlineLevel="1">
      <c r="A92" s="21" t="s">
        <v>86</v>
      </c>
      <c r="B92" s="22">
        <v>334</v>
      </c>
      <c r="C92" s="23"/>
      <c r="D92" s="24">
        <f>VLOOKUP(B92,Sheet1!$B$12:$E$127,4,0)</f>
        <v>0</v>
      </c>
      <c r="E92" s="24">
        <v>0</v>
      </c>
    </row>
    <row r="93" spans="1:5" ht="12.75" customHeight="1" outlineLevel="1">
      <c r="A93" s="21" t="s">
        <v>87</v>
      </c>
      <c r="B93" s="22">
        <v>335</v>
      </c>
      <c r="C93" s="23"/>
      <c r="D93" s="24">
        <f>VLOOKUP(B93,Sheet1!$B$12:$E$127,4,0)</f>
        <v>0</v>
      </c>
      <c r="E93" s="24">
        <v>0</v>
      </c>
    </row>
    <row r="94" spans="1:5" ht="13.5" customHeight="1" outlineLevel="1">
      <c r="A94" s="21" t="s">
        <v>88</v>
      </c>
      <c r="B94" s="22">
        <v>336</v>
      </c>
      <c r="C94" s="23"/>
      <c r="D94" s="24">
        <f>VLOOKUP(B94,Sheet1!$B$12:$E$127,4,0)</f>
        <v>0</v>
      </c>
      <c r="E94" s="24">
        <v>0</v>
      </c>
    </row>
    <row r="95" spans="1:5" ht="12" customHeight="1" outlineLevel="1">
      <c r="A95" s="21" t="s">
        <v>89</v>
      </c>
      <c r="B95" s="22">
        <v>337</v>
      </c>
      <c r="C95" s="23"/>
      <c r="D95" s="24">
        <f>VLOOKUP(B95,Sheet1!$B$12:$E$127,4,0)</f>
        <v>0</v>
      </c>
      <c r="E95" s="24">
        <v>0</v>
      </c>
    </row>
    <row r="96" spans="1:5" ht="12" customHeight="1" outlineLevel="1">
      <c r="A96" s="21" t="s">
        <v>90</v>
      </c>
      <c r="B96" s="22">
        <v>338</v>
      </c>
      <c r="C96" s="23"/>
      <c r="D96" s="24">
        <f>VLOOKUP(B96,Sheet1!$B$12:$E$127,4,0)</f>
        <v>0</v>
      </c>
      <c r="E96" s="24">
        <v>0</v>
      </c>
    </row>
    <row r="97" spans="1:5" ht="12" customHeight="1" outlineLevel="1">
      <c r="A97" s="21" t="s">
        <v>91</v>
      </c>
      <c r="B97" s="40">
        <v>339</v>
      </c>
      <c r="C97" s="23"/>
      <c r="D97" s="24">
        <f>VLOOKUP(B97,Sheet1!$B$12:$E$127,4,0)</f>
        <v>0</v>
      </c>
      <c r="E97" s="24">
        <v>0</v>
      </c>
    </row>
    <row r="98" spans="1:5" ht="12" customHeight="1" outlineLevel="1">
      <c r="A98" s="21" t="s">
        <v>92</v>
      </c>
      <c r="B98" s="40">
        <v>359</v>
      </c>
      <c r="C98" s="23"/>
      <c r="D98" s="24">
        <f>VLOOKUP(B98,Sheet1!$B$12:$E$127,4,0)</f>
        <v>0</v>
      </c>
      <c r="E98" s="24">
        <v>0</v>
      </c>
    </row>
    <row r="99" spans="1:5" ht="12.75">
      <c r="A99" s="17" t="s">
        <v>93</v>
      </c>
      <c r="B99" s="18">
        <v>400</v>
      </c>
      <c r="C99" s="19"/>
      <c r="D99" s="35">
        <f>D100</f>
        <v>283716317743</v>
      </c>
      <c r="E99" s="35">
        <f>E100</f>
        <v>267337247524</v>
      </c>
    </row>
    <row r="100" spans="1:5" ht="12.75">
      <c r="A100" s="17" t="s">
        <v>94</v>
      </c>
      <c r="B100" s="18">
        <v>410</v>
      </c>
      <c r="C100" s="19"/>
      <c r="D100" s="25">
        <f>SUM(D101:D110)</f>
        <v>283716317743</v>
      </c>
      <c r="E100" s="25">
        <f>SUM(E101:E110)</f>
        <v>267337247524</v>
      </c>
    </row>
    <row r="101" spans="1:5" ht="12">
      <c r="A101" s="21" t="s">
        <v>95</v>
      </c>
      <c r="B101" s="22">
        <v>411</v>
      </c>
      <c r="C101" s="23"/>
      <c r="D101" s="24">
        <f>VLOOKUP(B101,Sheet1!$B$12:$E$127,4,0)</f>
        <v>300000000000</v>
      </c>
      <c r="E101" s="24">
        <f>VLOOKUP(B101,Sheet1!$B$12:$E$127,3,0)</f>
        <v>300000000000</v>
      </c>
    </row>
    <row r="102" spans="1:5" ht="12">
      <c r="A102" s="21" t="s">
        <v>96</v>
      </c>
      <c r="B102" s="22">
        <v>412</v>
      </c>
      <c r="C102" s="23"/>
      <c r="D102" s="24">
        <f>VLOOKUP(B102,Sheet1!$B$12:$E$127,4,0)</f>
        <v>0</v>
      </c>
      <c r="E102" s="24">
        <f>VLOOKUP(B102,Sheet1!$B$12:$E$127,3,0)</f>
        <v>0</v>
      </c>
    </row>
    <row r="103" spans="1:5" ht="12">
      <c r="A103" s="21" t="s">
        <v>97</v>
      </c>
      <c r="B103" s="22">
        <v>413</v>
      </c>
      <c r="C103" s="23"/>
      <c r="D103" s="24">
        <f>VLOOKUP(B103,Sheet1!$B$12:$E$127,4,0)</f>
        <v>0</v>
      </c>
      <c r="E103" s="24">
        <f>VLOOKUP(B103,Sheet1!$B$12:$E$127,3,0)</f>
        <v>0</v>
      </c>
    </row>
    <row r="104" spans="1:5" ht="12.75" customHeight="1" outlineLevel="1">
      <c r="A104" s="21" t="s">
        <v>98</v>
      </c>
      <c r="B104" s="22">
        <v>414</v>
      </c>
      <c r="C104" s="23"/>
      <c r="D104" s="24">
        <f>VLOOKUP(B104,Sheet1!$B$12:$E$127,4,0)</f>
        <v>0</v>
      </c>
      <c r="E104" s="24">
        <f>VLOOKUP(B104,Sheet1!$B$12:$E$127,3,0)</f>
        <v>0</v>
      </c>
    </row>
    <row r="105" spans="1:5" ht="12.75" customHeight="1" outlineLevel="1">
      <c r="A105" s="21" t="s">
        <v>99</v>
      </c>
      <c r="B105" s="22">
        <v>415</v>
      </c>
      <c r="C105" s="23"/>
      <c r="D105" s="24">
        <f>VLOOKUP(B105,Sheet1!$B$12:$E$127,4,0)</f>
        <v>0</v>
      </c>
      <c r="E105" s="24">
        <f>VLOOKUP(B105,Sheet1!$B$12:$E$127,3,0)</f>
        <v>0</v>
      </c>
    </row>
    <row r="106" spans="1:5" ht="12.75" customHeight="1" outlineLevel="1">
      <c r="A106" s="21" t="s">
        <v>100</v>
      </c>
      <c r="B106" s="22">
        <v>416</v>
      </c>
      <c r="C106" s="23"/>
      <c r="D106" s="24">
        <f>VLOOKUP(B106,Sheet1!$B$12:$E$127,4,0)</f>
        <v>0</v>
      </c>
      <c r="E106" s="24">
        <f>VLOOKUP(B106,Sheet1!$B$12:$E$127,3,0)</f>
        <v>0</v>
      </c>
    </row>
    <row r="107" spans="1:5" ht="12.75" customHeight="1" outlineLevel="1">
      <c r="A107" s="21" t="s">
        <v>101</v>
      </c>
      <c r="B107" s="22">
        <v>417</v>
      </c>
      <c r="C107" s="23"/>
      <c r="D107" s="24">
        <f>VLOOKUP(B107,Sheet1!$B$12:$E$127,4,0)</f>
        <v>2462261955</v>
      </c>
      <c r="E107" s="24">
        <f>VLOOKUP(B107,Sheet1!$B$12:$E$127,3,0)</f>
        <v>2462261955</v>
      </c>
    </row>
    <row r="108" spans="1:5" ht="12">
      <c r="A108" s="21" t="s">
        <v>102</v>
      </c>
      <c r="B108" s="22">
        <v>418</v>
      </c>
      <c r="C108" s="23"/>
      <c r="D108" s="24">
        <f>VLOOKUP(B108,Sheet1!$B$12:$E$127,4,0)</f>
        <v>2462261955</v>
      </c>
      <c r="E108" s="24">
        <f>VLOOKUP(B108,Sheet1!$B$12:$E$127,3,0)</f>
        <v>2462261955</v>
      </c>
    </row>
    <row r="109" spans="1:5" ht="12">
      <c r="A109" s="21" t="s">
        <v>103</v>
      </c>
      <c r="B109" s="22">
        <v>419</v>
      </c>
      <c r="C109" s="23"/>
      <c r="D109" s="24">
        <f>VLOOKUP(B109,Sheet1!$B$12:$E$127,4,0)</f>
        <v>0</v>
      </c>
      <c r="E109" s="24">
        <f>VLOOKUP(B109,Sheet1!$B$12:$E$127,3,0)</f>
        <v>0</v>
      </c>
    </row>
    <row r="110" spans="1:5" ht="12">
      <c r="A110" s="21" t="s">
        <v>104</v>
      </c>
      <c r="B110" s="22">
        <v>420</v>
      </c>
      <c r="C110" s="23"/>
      <c r="D110" s="141">
        <f>VLOOKUP(B110,Sheet1!$B$12:$E$127,4,0)</f>
        <v>-21208206167</v>
      </c>
      <c r="E110" s="141">
        <f>VLOOKUP(B110,Sheet1!$B$12:$E$127,3,0)</f>
        <v>-37587276386</v>
      </c>
    </row>
    <row r="111" spans="1:5" ht="12.75" customHeight="1" outlineLevel="1">
      <c r="A111" s="21" t="s">
        <v>105</v>
      </c>
      <c r="B111" s="22">
        <v>421</v>
      </c>
      <c r="C111" s="23"/>
      <c r="D111" s="24">
        <f>VLOOKUP(B111,Sheet1!$B$12:$E$127,4,0)</f>
        <v>0</v>
      </c>
      <c r="E111" s="25">
        <v>0</v>
      </c>
    </row>
    <row r="112" spans="1:5" ht="12" outlineLevel="1">
      <c r="A112" s="21" t="s">
        <v>106</v>
      </c>
      <c r="B112" s="22">
        <v>422</v>
      </c>
      <c r="C112" s="23"/>
      <c r="D112" s="24">
        <f>VLOOKUP(B112,Sheet1!$B$12:$E$127,4,0)</f>
        <v>0</v>
      </c>
      <c r="E112" s="24">
        <v>0</v>
      </c>
    </row>
    <row r="113" spans="1:5" ht="12" outlineLevel="1">
      <c r="A113" s="41" t="s">
        <v>107</v>
      </c>
      <c r="B113" s="42">
        <v>439</v>
      </c>
      <c r="C113" s="43"/>
      <c r="D113" s="44">
        <v>0</v>
      </c>
      <c r="E113" s="44">
        <v>0</v>
      </c>
    </row>
    <row r="114" spans="1:6" s="139" customFormat="1" ht="15.75">
      <c r="A114" s="134" t="s">
        <v>108</v>
      </c>
      <c r="B114" s="135">
        <v>440</v>
      </c>
      <c r="C114" s="134"/>
      <c r="D114" s="137">
        <f>D99+D71</f>
        <v>290627232017</v>
      </c>
      <c r="E114" s="137">
        <f>E99+E71</f>
        <v>275955012406</v>
      </c>
      <c r="F114" s="138">
        <f>D114-D69</f>
        <v>0</v>
      </c>
    </row>
    <row r="115" spans="1:5" ht="12.75">
      <c r="A115" s="37" t="s">
        <v>109</v>
      </c>
      <c r="B115" s="38"/>
      <c r="C115" s="37"/>
      <c r="D115" s="45"/>
      <c r="E115" s="45"/>
    </row>
    <row r="116" spans="1:5" ht="12" outlineLevel="1">
      <c r="A116" s="21" t="s">
        <v>110</v>
      </c>
      <c r="B116" s="22">
        <v>1</v>
      </c>
      <c r="C116" s="21"/>
      <c r="D116" s="24"/>
      <c r="E116" s="46">
        <v>0</v>
      </c>
    </row>
    <row r="117" spans="1:5" ht="12" outlineLevel="1">
      <c r="A117" s="21" t="s">
        <v>111</v>
      </c>
      <c r="B117" s="22">
        <v>2</v>
      </c>
      <c r="C117" s="21"/>
      <c r="D117" s="24"/>
      <c r="E117" s="46">
        <v>0</v>
      </c>
    </row>
    <row r="118" spans="1:5" ht="12" outlineLevel="1">
      <c r="A118" s="21" t="s">
        <v>112</v>
      </c>
      <c r="B118" s="22">
        <v>3</v>
      </c>
      <c r="C118" s="21"/>
      <c r="D118" s="24"/>
      <c r="E118" s="46">
        <v>0</v>
      </c>
    </row>
    <row r="119" spans="1:5" ht="12" outlineLevel="1">
      <c r="A119" s="21" t="s">
        <v>113</v>
      </c>
      <c r="B119" s="22">
        <v>4</v>
      </c>
      <c r="C119" s="21"/>
      <c r="D119" s="24"/>
      <c r="E119" s="46">
        <v>0</v>
      </c>
    </row>
    <row r="120" spans="1:5" ht="12" outlineLevel="1">
      <c r="A120" s="21" t="s">
        <v>114</v>
      </c>
      <c r="B120" s="22">
        <v>5</v>
      </c>
      <c r="C120" s="21"/>
      <c r="D120" s="24"/>
      <c r="E120" s="46">
        <v>0</v>
      </c>
    </row>
    <row r="121" spans="1:5" ht="12">
      <c r="A121" s="17" t="s">
        <v>115</v>
      </c>
      <c r="B121" s="18">
        <v>6</v>
      </c>
      <c r="C121" s="17"/>
      <c r="D121" s="27">
        <f>D122+D127+D132+D142+D152</f>
        <v>634224900000</v>
      </c>
      <c r="E121" s="27">
        <f>E122+E127+E132+E142+E152</f>
        <v>725678030000</v>
      </c>
    </row>
    <row r="122" spans="1:5" ht="12">
      <c r="A122" s="17" t="s">
        <v>116</v>
      </c>
      <c r="B122" s="18">
        <v>7</v>
      </c>
      <c r="C122" s="17"/>
      <c r="D122" s="20">
        <f>SUM(D123:D125)</f>
        <v>455401270000</v>
      </c>
      <c r="E122" s="20">
        <f>SUM(E123:E125)</f>
        <v>605036050000</v>
      </c>
    </row>
    <row r="123" spans="1:5" ht="12">
      <c r="A123" s="21" t="s">
        <v>117</v>
      </c>
      <c r="B123" s="22">
        <v>8</v>
      </c>
      <c r="C123" s="21"/>
      <c r="D123" s="117">
        <v>438750000</v>
      </c>
      <c r="E123" s="47">
        <f>3833*10000</f>
        <v>38330000</v>
      </c>
    </row>
    <row r="124" spans="1:5" ht="12">
      <c r="A124" s="21" t="s">
        <v>118</v>
      </c>
      <c r="B124" s="22">
        <v>9</v>
      </c>
      <c r="C124" s="21"/>
      <c r="D124" s="118">
        <v>453738280000</v>
      </c>
      <c r="E124" s="47">
        <f>60378771*10000</f>
        <v>603787710000</v>
      </c>
    </row>
    <row r="125" spans="1:5" ht="12">
      <c r="A125" s="21" t="s">
        <v>119</v>
      </c>
      <c r="B125" s="22">
        <v>10</v>
      </c>
      <c r="C125" s="21"/>
      <c r="D125" s="119">
        <v>1224240000</v>
      </c>
      <c r="E125" s="46">
        <f>121001*10000</f>
        <v>1210010000</v>
      </c>
    </row>
    <row r="126" spans="1:5" ht="12">
      <c r="A126" s="21" t="s">
        <v>120</v>
      </c>
      <c r="B126" s="22">
        <v>11</v>
      </c>
      <c r="C126" s="21"/>
      <c r="D126" s="117"/>
      <c r="E126" s="46">
        <v>0</v>
      </c>
    </row>
    <row r="127" spans="1:5" ht="12">
      <c r="A127" s="17" t="s">
        <v>121</v>
      </c>
      <c r="B127" s="18">
        <v>12</v>
      </c>
      <c r="C127" s="17"/>
      <c r="D127" s="20">
        <f>SUM(D129)</f>
        <v>150000</v>
      </c>
      <c r="E127" s="20">
        <f>SUM(E129)</f>
        <v>150000</v>
      </c>
    </row>
    <row r="128" spans="1:5" ht="12">
      <c r="A128" s="21" t="s">
        <v>122</v>
      </c>
      <c r="B128" s="22">
        <v>13</v>
      </c>
      <c r="C128" s="21"/>
      <c r="D128" s="117">
        <v>0</v>
      </c>
      <c r="E128" s="46">
        <v>0</v>
      </c>
    </row>
    <row r="129" spans="1:5" ht="12">
      <c r="A129" s="21" t="s">
        <v>123</v>
      </c>
      <c r="B129" s="22">
        <v>14</v>
      </c>
      <c r="C129" s="21"/>
      <c r="D129" s="117">
        <v>150000</v>
      </c>
      <c r="E129" s="143">
        <f>15*10000</f>
        <v>150000</v>
      </c>
    </row>
    <row r="130" spans="1:5" ht="12">
      <c r="A130" s="21" t="s">
        <v>124</v>
      </c>
      <c r="B130" s="22">
        <v>15</v>
      </c>
      <c r="C130" s="21"/>
      <c r="D130" s="117">
        <v>0</v>
      </c>
      <c r="E130" s="143">
        <v>0</v>
      </c>
    </row>
    <row r="131" spans="1:5" ht="12">
      <c r="A131" s="21" t="s">
        <v>125</v>
      </c>
      <c r="B131" s="22">
        <v>16</v>
      </c>
      <c r="C131" s="21"/>
      <c r="D131" s="117">
        <v>0</v>
      </c>
      <c r="E131" s="24">
        <v>0</v>
      </c>
    </row>
    <row r="132" spans="1:5" ht="12">
      <c r="A132" s="17" t="s">
        <v>126</v>
      </c>
      <c r="B132" s="18">
        <v>17</v>
      </c>
      <c r="C132" s="17"/>
      <c r="D132" s="27">
        <f>SUM(D134)</f>
        <v>178151740000</v>
      </c>
      <c r="E132" s="27">
        <f>SUM(E134)</f>
        <v>114422630000</v>
      </c>
    </row>
    <row r="133" spans="1:5" ht="12.75">
      <c r="A133" s="21" t="s">
        <v>127</v>
      </c>
      <c r="B133" s="22">
        <v>18</v>
      </c>
      <c r="C133" s="21"/>
      <c r="D133" s="121">
        <v>0</v>
      </c>
      <c r="E133" s="24">
        <v>0</v>
      </c>
    </row>
    <row r="134" spans="1:5" ht="12">
      <c r="A134" s="21" t="s">
        <v>128</v>
      </c>
      <c r="B134" s="22">
        <v>19</v>
      </c>
      <c r="C134" s="21"/>
      <c r="D134" s="118">
        <v>178151740000</v>
      </c>
      <c r="E134" s="24">
        <f>11442263*10000</f>
        <v>114422630000</v>
      </c>
    </row>
    <row r="135" spans="1:5" ht="12" outlineLevel="1">
      <c r="A135" s="21" t="s">
        <v>129</v>
      </c>
      <c r="B135" s="22">
        <v>20</v>
      </c>
      <c r="C135" s="21"/>
      <c r="D135" s="118">
        <v>0</v>
      </c>
      <c r="E135" s="24">
        <v>0</v>
      </c>
    </row>
    <row r="136" spans="1:5" ht="12" outlineLevel="1">
      <c r="A136" s="21" t="s">
        <v>130</v>
      </c>
      <c r="B136" s="22">
        <v>21</v>
      </c>
      <c r="C136" s="21"/>
      <c r="D136" s="117">
        <v>0</v>
      </c>
      <c r="E136" s="24">
        <v>0</v>
      </c>
    </row>
    <row r="137" spans="1:5" ht="12" outlineLevel="1">
      <c r="A137" s="17" t="s">
        <v>131</v>
      </c>
      <c r="B137" s="18">
        <v>22</v>
      </c>
      <c r="C137" s="17"/>
      <c r="D137" s="120">
        <v>0</v>
      </c>
      <c r="E137" s="27">
        <v>0</v>
      </c>
    </row>
    <row r="138" spans="1:5" ht="12" outlineLevel="1">
      <c r="A138" s="21" t="s">
        <v>132</v>
      </c>
      <c r="B138" s="22">
        <v>23</v>
      </c>
      <c r="C138" s="21"/>
      <c r="D138" s="117">
        <v>0</v>
      </c>
      <c r="E138" s="24">
        <v>0</v>
      </c>
    </row>
    <row r="139" spans="1:5" ht="12" outlineLevel="1">
      <c r="A139" s="21" t="s">
        <v>133</v>
      </c>
      <c r="B139" s="22">
        <v>24</v>
      </c>
      <c r="C139" s="21"/>
      <c r="D139" s="117"/>
      <c r="E139" s="24">
        <v>0</v>
      </c>
    </row>
    <row r="140" spans="1:5" ht="12" outlineLevel="1">
      <c r="A140" s="21" t="s">
        <v>134</v>
      </c>
      <c r="B140" s="22">
        <v>25</v>
      </c>
      <c r="C140" s="21"/>
      <c r="D140" s="117">
        <v>0</v>
      </c>
      <c r="E140" s="24">
        <v>0</v>
      </c>
    </row>
    <row r="141" spans="1:5" ht="12" outlineLevel="1">
      <c r="A141" s="21" t="s">
        <v>135</v>
      </c>
      <c r="B141" s="22">
        <v>26</v>
      </c>
      <c r="C141" s="21"/>
      <c r="D141" s="117">
        <v>0</v>
      </c>
      <c r="E141" s="24">
        <v>0</v>
      </c>
    </row>
    <row r="142" spans="1:5" ht="12">
      <c r="A142" s="17" t="s">
        <v>136</v>
      </c>
      <c r="B142" s="18">
        <v>27</v>
      </c>
      <c r="C142" s="17"/>
      <c r="D142" s="27">
        <f>SUM(D143:D144)</f>
        <v>671100000</v>
      </c>
      <c r="E142" s="27">
        <f>SUM(E143:E144)</f>
        <v>6179900000</v>
      </c>
    </row>
    <row r="143" spans="1:5" ht="12">
      <c r="A143" s="21" t="s">
        <v>137</v>
      </c>
      <c r="B143" s="22">
        <v>28</v>
      </c>
      <c r="C143" s="21"/>
      <c r="D143" s="117">
        <v>500000000</v>
      </c>
      <c r="E143" s="24">
        <f>60*10000</f>
        <v>600000</v>
      </c>
    </row>
    <row r="144" spans="1:5" ht="12">
      <c r="A144" s="21" t="s">
        <v>138</v>
      </c>
      <c r="B144" s="22">
        <v>29</v>
      </c>
      <c r="C144" s="21"/>
      <c r="D144" s="118">
        <v>171100000</v>
      </c>
      <c r="E144" s="24">
        <v>6179300000</v>
      </c>
    </row>
    <row r="145" spans="1:5" ht="12" outlineLevel="1">
      <c r="A145" s="21" t="s">
        <v>139</v>
      </c>
      <c r="B145" s="22">
        <v>30</v>
      </c>
      <c r="C145" s="21"/>
      <c r="D145" s="118">
        <v>0</v>
      </c>
      <c r="E145" s="24">
        <v>0</v>
      </c>
    </row>
    <row r="146" spans="1:5" ht="12" outlineLevel="1">
      <c r="A146" s="21" t="s">
        <v>140</v>
      </c>
      <c r="B146" s="22">
        <v>31</v>
      </c>
      <c r="C146" s="21"/>
      <c r="D146" s="117">
        <v>0</v>
      </c>
      <c r="E146" s="24">
        <v>0</v>
      </c>
    </row>
    <row r="147" spans="1:5" ht="12" outlineLevel="1">
      <c r="A147" s="17" t="s">
        <v>141</v>
      </c>
      <c r="B147" s="18">
        <v>32</v>
      </c>
      <c r="C147" s="17"/>
      <c r="D147" s="120">
        <v>0</v>
      </c>
      <c r="E147" s="27">
        <v>0</v>
      </c>
    </row>
    <row r="148" spans="1:5" ht="12" outlineLevel="1">
      <c r="A148" s="21" t="s">
        <v>142</v>
      </c>
      <c r="B148" s="22">
        <v>33</v>
      </c>
      <c r="C148" s="21"/>
      <c r="D148" s="117">
        <v>0</v>
      </c>
      <c r="E148" s="24">
        <v>0</v>
      </c>
    </row>
    <row r="149" spans="1:5" ht="12" outlineLevel="1">
      <c r="A149" s="21" t="s">
        <v>143</v>
      </c>
      <c r="B149" s="22">
        <v>34</v>
      </c>
      <c r="C149" s="21"/>
      <c r="D149" s="117">
        <v>0</v>
      </c>
      <c r="E149" s="24">
        <v>0</v>
      </c>
    </row>
    <row r="150" spans="1:5" ht="12" outlineLevel="1">
      <c r="A150" s="21" t="s">
        <v>144</v>
      </c>
      <c r="B150" s="22">
        <v>35</v>
      </c>
      <c r="C150" s="21"/>
      <c r="D150" s="117">
        <v>0</v>
      </c>
      <c r="E150" s="24">
        <v>0</v>
      </c>
    </row>
    <row r="151" spans="1:5" ht="12" outlineLevel="1">
      <c r="A151" s="21" t="s">
        <v>145</v>
      </c>
      <c r="B151" s="22">
        <v>36</v>
      </c>
      <c r="C151" s="21"/>
      <c r="D151" s="117">
        <v>0</v>
      </c>
      <c r="E151" s="24">
        <v>0</v>
      </c>
    </row>
    <row r="152" spans="1:5" ht="12">
      <c r="A152" s="17" t="s">
        <v>146</v>
      </c>
      <c r="B152" s="18">
        <v>37</v>
      </c>
      <c r="C152" s="17"/>
      <c r="D152" s="27">
        <f>SUM(D153:D156)</f>
        <v>640000</v>
      </c>
      <c r="E152" s="27">
        <f>SUM(E153:E156)</f>
        <v>39300000</v>
      </c>
    </row>
    <row r="153" spans="1:5" ht="12">
      <c r="A153" s="21" t="s">
        <v>147</v>
      </c>
      <c r="B153" s="22">
        <v>38</v>
      </c>
      <c r="C153" s="21"/>
      <c r="D153" s="117"/>
      <c r="E153" s="24"/>
    </row>
    <row r="154" spans="1:6" s="110" customFormat="1" ht="12">
      <c r="A154" s="21" t="s">
        <v>148</v>
      </c>
      <c r="B154" s="22">
        <v>39</v>
      </c>
      <c r="C154" s="21"/>
      <c r="D154" s="117">
        <v>640000</v>
      </c>
      <c r="E154" s="24">
        <v>39300000</v>
      </c>
      <c r="F154" s="4"/>
    </row>
    <row r="155" spans="1:6" s="110" customFormat="1" ht="12">
      <c r="A155" s="21" t="s">
        <v>149</v>
      </c>
      <c r="B155" s="22">
        <v>40</v>
      </c>
      <c r="C155" s="21"/>
      <c r="D155" s="24"/>
      <c r="E155" s="24">
        <v>0</v>
      </c>
      <c r="F155" s="4"/>
    </row>
    <row r="156" spans="1:5" ht="12">
      <c r="A156" s="21" t="s">
        <v>150</v>
      </c>
      <c r="B156" s="22">
        <v>41</v>
      </c>
      <c r="C156" s="21"/>
      <c r="D156" s="24">
        <v>0</v>
      </c>
      <c r="E156" s="24">
        <v>0</v>
      </c>
    </row>
    <row r="157" spans="1:5" ht="12" outlineLevel="1">
      <c r="A157" s="17" t="s">
        <v>151</v>
      </c>
      <c r="B157" s="18">
        <v>42</v>
      </c>
      <c r="C157" s="17"/>
      <c r="D157" s="27">
        <v>0</v>
      </c>
      <c r="E157" s="27">
        <v>0</v>
      </c>
    </row>
    <row r="158" spans="1:5" ht="12" outlineLevel="1">
      <c r="A158" s="21" t="s">
        <v>152</v>
      </c>
      <c r="B158" s="22">
        <v>43</v>
      </c>
      <c r="C158" s="21"/>
      <c r="D158" s="24">
        <v>0</v>
      </c>
      <c r="E158" s="24">
        <v>0</v>
      </c>
    </row>
    <row r="159" spans="1:5" ht="12" outlineLevel="1">
      <c r="A159" s="21" t="s">
        <v>153</v>
      </c>
      <c r="B159" s="22">
        <v>44</v>
      </c>
      <c r="C159" s="21"/>
      <c r="D159" s="24">
        <v>0</v>
      </c>
      <c r="E159" s="24">
        <v>0</v>
      </c>
    </row>
    <row r="160" spans="1:5" ht="12" outlineLevel="1">
      <c r="A160" s="21" t="s">
        <v>154</v>
      </c>
      <c r="B160" s="22">
        <v>45</v>
      </c>
      <c r="C160" s="21"/>
      <c r="D160" s="24">
        <v>0</v>
      </c>
      <c r="E160" s="24">
        <v>0</v>
      </c>
    </row>
    <row r="161" spans="1:5" ht="12" outlineLevel="1">
      <c r="A161" s="21" t="s">
        <v>155</v>
      </c>
      <c r="B161" s="22">
        <v>46</v>
      </c>
      <c r="C161" s="21"/>
      <c r="D161" s="24">
        <v>0</v>
      </c>
      <c r="E161" s="24">
        <v>0</v>
      </c>
    </row>
    <row r="162" spans="1:5" ht="12" outlineLevel="1">
      <c r="A162" s="21" t="s">
        <v>156</v>
      </c>
      <c r="B162" s="22">
        <v>47</v>
      </c>
      <c r="C162" s="21"/>
      <c r="D162" s="24">
        <v>0</v>
      </c>
      <c r="E162" s="24">
        <v>0</v>
      </c>
    </row>
    <row r="163" spans="1:5" ht="12" outlineLevel="1">
      <c r="A163" s="17" t="s">
        <v>157</v>
      </c>
      <c r="B163" s="18">
        <v>50</v>
      </c>
      <c r="C163" s="17"/>
      <c r="D163" s="27">
        <v>0</v>
      </c>
      <c r="E163" s="27">
        <v>0</v>
      </c>
    </row>
    <row r="164" spans="1:5" ht="12" outlineLevel="1">
      <c r="A164" s="17" t="s">
        <v>158</v>
      </c>
      <c r="B164" s="18">
        <v>51</v>
      </c>
      <c r="C164" s="17"/>
      <c r="D164" s="27">
        <v>0</v>
      </c>
      <c r="E164" s="27">
        <v>0</v>
      </c>
    </row>
    <row r="165" spans="1:5" ht="12" outlineLevel="1">
      <c r="A165" s="21" t="s">
        <v>159</v>
      </c>
      <c r="B165" s="22">
        <v>52</v>
      </c>
      <c r="C165" s="21"/>
      <c r="D165" s="24">
        <v>0</v>
      </c>
      <c r="E165" s="24">
        <v>0</v>
      </c>
    </row>
    <row r="166" spans="1:5" ht="12" outlineLevel="1">
      <c r="A166" s="21" t="s">
        <v>160</v>
      </c>
      <c r="B166" s="22">
        <v>53</v>
      </c>
      <c r="C166" s="21"/>
      <c r="D166" s="24">
        <v>0</v>
      </c>
      <c r="E166" s="24">
        <v>0</v>
      </c>
    </row>
    <row r="167" spans="1:5" ht="12" outlineLevel="1">
      <c r="A167" s="21" t="s">
        <v>161</v>
      </c>
      <c r="B167" s="22">
        <v>54</v>
      </c>
      <c r="C167" s="21"/>
      <c r="D167" s="24">
        <v>0</v>
      </c>
      <c r="E167" s="24">
        <v>0</v>
      </c>
    </row>
    <row r="168" spans="1:5" ht="12" outlineLevel="1">
      <c r="A168" s="21" t="s">
        <v>162</v>
      </c>
      <c r="B168" s="22">
        <v>55</v>
      </c>
      <c r="C168" s="21"/>
      <c r="D168" s="24">
        <v>0</v>
      </c>
      <c r="E168" s="24">
        <v>0</v>
      </c>
    </row>
    <row r="169" spans="1:5" ht="12" outlineLevel="1">
      <c r="A169" s="17" t="s">
        <v>163</v>
      </c>
      <c r="B169" s="18">
        <v>56</v>
      </c>
      <c r="C169" s="17"/>
      <c r="D169" s="27">
        <v>0</v>
      </c>
      <c r="E169" s="27">
        <v>0</v>
      </c>
    </row>
    <row r="170" spans="1:5" ht="12" outlineLevel="1">
      <c r="A170" s="21" t="s">
        <v>164</v>
      </c>
      <c r="B170" s="22">
        <v>57</v>
      </c>
      <c r="C170" s="21"/>
      <c r="D170" s="24">
        <v>0</v>
      </c>
      <c r="E170" s="24">
        <v>0</v>
      </c>
    </row>
    <row r="171" spans="1:5" ht="12" outlineLevel="1">
      <c r="A171" s="21" t="s">
        <v>165</v>
      </c>
      <c r="B171" s="22">
        <v>58</v>
      </c>
      <c r="C171" s="21"/>
      <c r="D171" s="24">
        <v>0</v>
      </c>
      <c r="E171" s="24">
        <v>0</v>
      </c>
    </row>
    <row r="172" spans="1:5" ht="12" outlineLevel="1">
      <c r="A172" s="21" t="s">
        <v>166</v>
      </c>
      <c r="B172" s="22">
        <v>59</v>
      </c>
      <c r="C172" s="21"/>
      <c r="D172" s="24">
        <v>0</v>
      </c>
      <c r="E172" s="24">
        <v>0</v>
      </c>
    </row>
    <row r="173" spans="1:5" ht="12" outlineLevel="1">
      <c r="A173" s="21" t="s">
        <v>167</v>
      </c>
      <c r="B173" s="22">
        <v>60</v>
      </c>
      <c r="C173" s="21"/>
      <c r="D173" s="24">
        <v>0</v>
      </c>
      <c r="E173" s="24">
        <v>0</v>
      </c>
    </row>
    <row r="174" spans="1:5" ht="12" outlineLevel="1">
      <c r="A174" s="17" t="s">
        <v>168</v>
      </c>
      <c r="B174" s="18">
        <v>61</v>
      </c>
      <c r="C174" s="17"/>
      <c r="D174" s="27">
        <v>0</v>
      </c>
      <c r="E174" s="27">
        <v>0</v>
      </c>
    </row>
    <row r="175" spans="1:5" ht="12" outlineLevel="1">
      <c r="A175" s="21" t="s">
        <v>169</v>
      </c>
      <c r="B175" s="22">
        <v>62</v>
      </c>
      <c r="C175" s="21"/>
      <c r="D175" s="24">
        <v>0</v>
      </c>
      <c r="E175" s="24">
        <v>0</v>
      </c>
    </row>
    <row r="176" spans="1:5" ht="12" outlineLevel="1">
      <c r="A176" s="21" t="s">
        <v>170</v>
      </c>
      <c r="B176" s="22">
        <v>63</v>
      </c>
      <c r="C176" s="21"/>
      <c r="D176" s="24">
        <v>0</v>
      </c>
      <c r="E176" s="24">
        <v>0</v>
      </c>
    </row>
    <row r="177" spans="1:5" ht="12" outlineLevel="1">
      <c r="A177" s="21" t="s">
        <v>171</v>
      </c>
      <c r="B177" s="22">
        <v>64</v>
      </c>
      <c r="C177" s="21"/>
      <c r="D177" s="24">
        <v>0</v>
      </c>
      <c r="E177" s="24">
        <v>0</v>
      </c>
    </row>
    <row r="178" spans="1:5" ht="12" outlineLevel="1">
      <c r="A178" s="21" t="s">
        <v>172</v>
      </c>
      <c r="B178" s="22">
        <v>65</v>
      </c>
      <c r="C178" s="21"/>
      <c r="D178" s="24">
        <v>0</v>
      </c>
      <c r="E178" s="24">
        <v>0</v>
      </c>
    </row>
    <row r="179" spans="1:5" ht="12" outlineLevel="1">
      <c r="A179" s="17" t="s">
        <v>173</v>
      </c>
      <c r="B179" s="18">
        <v>66</v>
      </c>
      <c r="C179" s="17"/>
      <c r="D179" s="27">
        <v>0</v>
      </c>
      <c r="E179" s="27">
        <v>0</v>
      </c>
    </row>
    <row r="180" spans="1:5" ht="12" outlineLevel="1">
      <c r="A180" s="21" t="s">
        <v>174</v>
      </c>
      <c r="B180" s="22">
        <v>67</v>
      </c>
      <c r="C180" s="21"/>
      <c r="D180" s="24">
        <v>0</v>
      </c>
      <c r="E180" s="24">
        <v>0</v>
      </c>
    </row>
    <row r="181" spans="1:5" ht="12" outlineLevel="1">
      <c r="A181" s="21" t="s">
        <v>175</v>
      </c>
      <c r="B181" s="22">
        <v>68</v>
      </c>
      <c r="C181" s="21"/>
      <c r="D181" s="24">
        <v>0</v>
      </c>
      <c r="E181" s="24">
        <v>0</v>
      </c>
    </row>
    <row r="182" spans="1:5" ht="12" outlineLevel="1">
      <c r="A182" s="21" t="s">
        <v>176</v>
      </c>
      <c r="B182" s="22">
        <v>69</v>
      </c>
      <c r="C182" s="21"/>
      <c r="D182" s="24">
        <v>0</v>
      </c>
      <c r="E182" s="24">
        <v>0</v>
      </c>
    </row>
    <row r="183" spans="1:5" ht="12" outlineLevel="1">
      <c r="A183" s="21" t="s">
        <v>177</v>
      </c>
      <c r="B183" s="22">
        <v>70</v>
      </c>
      <c r="C183" s="21"/>
      <c r="D183" s="24">
        <v>0</v>
      </c>
      <c r="E183" s="24">
        <v>0</v>
      </c>
    </row>
    <row r="184" spans="1:5" ht="12" outlineLevel="1">
      <c r="A184" s="17" t="s">
        <v>178</v>
      </c>
      <c r="B184" s="18">
        <v>71</v>
      </c>
      <c r="C184" s="17"/>
      <c r="D184" s="27">
        <v>0</v>
      </c>
      <c r="E184" s="27">
        <v>0</v>
      </c>
    </row>
    <row r="185" spans="1:5" ht="12" outlineLevel="1">
      <c r="A185" s="21" t="s">
        <v>179</v>
      </c>
      <c r="B185" s="22">
        <v>72</v>
      </c>
      <c r="C185" s="21"/>
      <c r="D185" s="24">
        <v>0</v>
      </c>
      <c r="E185" s="24">
        <v>0</v>
      </c>
    </row>
    <row r="186" spans="1:5" ht="12" outlineLevel="1">
      <c r="A186" s="21" t="s">
        <v>180</v>
      </c>
      <c r="B186" s="22">
        <v>73</v>
      </c>
      <c r="C186" s="21"/>
      <c r="D186" s="24">
        <v>0</v>
      </c>
      <c r="E186" s="24">
        <v>0</v>
      </c>
    </row>
    <row r="187" spans="1:5" ht="12" outlineLevel="1">
      <c r="A187" s="21" t="s">
        <v>181</v>
      </c>
      <c r="B187" s="22">
        <v>74</v>
      </c>
      <c r="C187" s="21"/>
      <c r="D187" s="24">
        <v>0</v>
      </c>
      <c r="E187" s="24">
        <v>0</v>
      </c>
    </row>
    <row r="188" spans="1:5" ht="12" outlineLevel="1">
      <c r="A188" s="21" t="s">
        <v>182</v>
      </c>
      <c r="B188" s="22">
        <v>75</v>
      </c>
      <c r="C188" s="21"/>
      <c r="D188" s="24">
        <v>0</v>
      </c>
      <c r="E188" s="24">
        <v>0</v>
      </c>
    </row>
    <row r="189" spans="1:5" ht="12" outlineLevel="1">
      <c r="A189" s="17" t="s">
        <v>183</v>
      </c>
      <c r="B189" s="18">
        <v>76</v>
      </c>
      <c r="C189" s="17"/>
      <c r="D189" s="27">
        <v>0</v>
      </c>
      <c r="E189" s="27">
        <v>0</v>
      </c>
    </row>
    <row r="190" spans="1:5" ht="12" outlineLevel="1">
      <c r="A190" s="21" t="s">
        <v>184</v>
      </c>
      <c r="B190" s="22">
        <v>77</v>
      </c>
      <c r="C190" s="21"/>
      <c r="D190" s="24">
        <v>0</v>
      </c>
      <c r="E190" s="24">
        <v>0</v>
      </c>
    </row>
    <row r="191" spans="1:5" ht="12" outlineLevel="1">
      <c r="A191" s="21" t="s">
        <v>185</v>
      </c>
      <c r="B191" s="22">
        <v>78</v>
      </c>
      <c r="C191" s="21"/>
      <c r="D191" s="24">
        <v>0</v>
      </c>
      <c r="E191" s="24">
        <v>0</v>
      </c>
    </row>
    <row r="192" spans="1:5" ht="12" outlineLevel="1">
      <c r="A192" s="21" t="s">
        <v>186</v>
      </c>
      <c r="B192" s="22">
        <v>79</v>
      </c>
      <c r="C192" s="21"/>
      <c r="D192" s="24">
        <v>0</v>
      </c>
      <c r="E192" s="24">
        <v>0</v>
      </c>
    </row>
    <row r="193" spans="1:5" ht="12" outlineLevel="1">
      <c r="A193" s="21" t="s">
        <v>187</v>
      </c>
      <c r="B193" s="22">
        <v>80</v>
      </c>
      <c r="C193" s="21"/>
      <c r="D193" s="21">
        <v>0</v>
      </c>
      <c r="E193" s="21">
        <v>0</v>
      </c>
    </row>
    <row r="194" spans="1:5" ht="12" outlineLevel="1">
      <c r="A194" s="21" t="s">
        <v>188</v>
      </c>
      <c r="B194" s="22">
        <v>81</v>
      </c>
      <c r="C194" s="21"/>
      <c r="D194" s="21">
        <v>0</v>
      </c>
      <c r="E194" s="21">
        <v>0</v>
      </c>
    </row>
    <row r="195" spans="1:5" ht="12" outlineLevel="1">
      <c r="A195" s="21" t="s">
        <v>189</v>
      </c>
      <c r="B195" s="22">
        <v>82</v>
      </c>
      <c r="C195" s="21"/>
      <c r="D195" s="21">
        <v>0</v>
      </c>
      <c r="E195" s="21">
        <v>0</v>
      </c>
    </row>
    <row r="196" spans="1:5" ht="12" outlineLevel="1">
      <c r="A196" s="21" t="s">
        <v>190</v>
      </c>
      <c r="B196" s="22">
        <v>83</v>
      </c>
      <c r="C196" s="21"/>
      <c r="D196" s="21">
        <v>0</v>
      </c>
      <c r="E196" s="21">
        <v>0</v>
      </c>
    </row>
    <row r="197" spans="1:6" s="50" customFormat="1" ht="12" outlineLevel="1">
      <c r="A197" s="48" t="s">
        <v>191</v>
      </c>
      <c r="B197" s="49">
        <v>84</v>
      </c>
      <c r="C197" s="48"/>
      <c r="D197" s="48">
        <v>0</v>
      </c>
      <c r="E197" s="48">
        <v>0</v>
      </c>
      <c r="F197" s="4"/>
    </row>
    <row r="200" spans="1:5" ht="15.75" customHeight="1">
      <c r="A200" s="51"/>
      <c r="B200" s="52"/>
      <c r="C200" s="53"/>
      <c r="D200" s="207" t="s">
        <v>409</v>
      </c>
      <c r="E200" s="207"/>
    </row>
    <row r="201" spans="1:5" ht="15.75">
      <c r="A201" s="208" t="s">
        <v>192</v>
      </c>
      <c r="B201" s="208"/>
      <c r="C201" s="54"/>
      <c r="D201" s="208" t="s">
        <v>289</v>
      </c>
      <c r="E201" s="208"/>
    </row>
    <row r="202" spans="1:5" ht="12.75">
      <c r="A202" s="53"/>
      <c r="B202" s="52"/>
      <c r="C202" s="53"/>
      <c r="D202" s="55"/>
      <c r="E202" s="55"/>
    </row>
    <row r="203" spans="1:5" ht="12.75">
      <c r="A203" s="53"/>
      <c r="B203" s="52"/>
      <c r="C203" s="53"/>
      <c r="D203" s="55"/>
      <c r="E203" s="55"/>
    </row>
    <row r="204" spans="1:5" ht="12.75">
      <c r="A204" s="53"/>
      <c r="B204" s="52"/>
      <c r="C204" s="53"/>
      <c r="D204" s="55"/>
      <c r="E204" s="55"/>
    </row>
    <row r="205" spans="1:5" ht="12.75">
      <c r="A205" s="53"/>
      <c r="B205" s="52"/>
      <c r="C205" s="53"/>
      <c r="D205" s="55"/>
      <c r="E205" s="55"/>
    </row>
    <row r="206" spans="1:5" ht="12.75">
      <c r="A206" s="53"/>
      <c r="B206" s="52"/>
      <c r="C206" s="53"/>
      <c r="D206" s="55"/>
      <c r="E206" s="55"/>
    </row>
    <row r="207" spans="1:6" s="58" customFormat="1" ht="15.75" customHeight="1">
      <c r="A207" s="150" t="s">
        <v>410</v>
      </c>
      <c r="B207" s="150"/>
      <c r="C207" s="56"/>
      <c r="D207" s="201" t="s">
        <v>193</v>
      </c>
      <c r="E207" s="201"/>
      <c r="F207" s="57"/>
    </row>
  </sheetData>
  <sheetProtection/>
  <mergeCells count="12">
    <mergeCell ref="D207:E207"/>
    <mergeCell ref="D1:E1"/>
    <mergeCell ref="A2:B2"/>
    <mergeCell ref="D2:E2"/>
    <mergeCell ref="A3:B3"/>
    <mergeCell ref="D3:E3"/>
    <mergeCell ref="A4:B4"/>
    <mergeCell ref="A6:E6"/>
    <mergeCell ref="A7:E7"/>
    <mergeCell ref="D200:E200"/>
    <mergeCell ref="A201:B201"/>
    <mergeCell ref="D201:E201"/>
  </mergeCells>
  <hyperlinks>
    <hyperlink ref="A3" r:id="rId1" display="Tel:04 34568888  "/>
  </hyperlinks>
  <printOptions/>
  <pageMargins left="0.33" right="0.2" top="0.36" bottom="0.5" header="0.21" footer="0.24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selection activeCell="B10" sqref="B10:B108"/>
    </sheetView>
  </sheetViews>
  <sheetFormatPr defaultColWidth="9.140625" defaultRowHeight="15"/>
  <cols>
    <col min="1" max="3" width="9.140625" style="147" customWidth="1"/>
    <col min="4" max="5" width="21.00390625" style="148" bestFit="1" customWidth="1"/>
  </cols>
  <sheetData>
    <row r="1" spans="1:5" ht="15">
      <c r="A1" s="213"/>
      <c r="B1" s="213"/>
      <c r="C1" s="213"/>
      <c r="D1" s="213"/>
      <c r="E1" s="213"/>
    </row>
    <row r="2" spans="1:5" ht="15">
      <c r="A2" s="212" t="s">
        <v>293</v>
      </c>
      <c r="B2" s="212"/>
      <c r="C2" s="212"/>
      <c r="D2" s="212"/>
      <c r="E2" s="212"/>
    </row>
    <row r="3" spans="1:3" ht="15">
      <c r="A3" s="148"/>
      <c r="B3" s="148"/>
      <c r="C3" s="148"/>
    </row>
    <row r="4" spans="1:3" ht="15">
      <c r="A4" s="148"/>
      <c r="B4" s="148"/>
      <c r="C4" s="148"/>
    </row>
    <row r="5" spans="1:5" ht="25.5">
      <c r="A5" s="211" t="s">
        <v>294</v>
      </c>
      <c r="B5" s="211"/>
      <c r="C5" s="211"/>
      <c r="D5" s="211"/>
      <c r="E5" s="211"/>
    </row>
    <row r="6" spans="1:5" ht="15.75" thickBot="1">
      <c r="A6" s="152"/>
      <c r="B6" s="152"/>
      <c r="C6" s="152"/>
      <c r="D6" s="152"/>
      <c r="E6" s="152"/>
    </row>
    <row r="7" spans="1:5" ht="15">
      <c r="A7" s="154"/>
      <c r="B7" s="155"/>
      <c r="C7" s="209" t="s">
        <v>295</v>
      </c>
      <c r="D7" s="155"/>
      <c r="E7" s="156"/>
    </row>
    <row r="8" spans="1:5" ht="15.75" thickBot="1">
      <c r="A8" s="157"/>
      <c r="B8" s="153" t="s">
        <v>296</v>
      </c>
      <c r="C8" s="210"/>
      <c r="D8" s="153" t="s">
        <v>297</v>
      </c>
      <c r="E8" s="158" t="s">
        <v>298</v>
      </c>
    </row>
    <row r="9" spans="1:5" ht="15">
      <c r="A9" s="159">
        <v>1</v>
      </c>
      <c r="B9" s="160">
        <v>2</v>
      </c>
      <c r="C9" s="160">
        <v>3</v>
      </c>
      <c r="D9" s="160">
        <v>4</v>
      </c>
      <c r="E9" s="161">
        <v>5</v>
      </c>
    </row>
    <row r="10" spans="1:5" ht="15">
      <c r="A10" s="162" t="s">
        <v>299</v>
      </c>
      <c r="B10" s="163">
        <v>100</v>
      </c>
      <c r="C10" s="164"/>
      <c r="D10" s="165">
        <v>261320624037</v>
      </c>
      <c r="E10" s="166">
        <v>279019454497</v>
      </c>
    </row>
    <row r="11" spans="1:5" ht="15">
      <c r="A11" s="162" t="s">
        <v>300</v>
      </c>
      <c r="B11" s="163">
        <v>110</v>
      </c>
      <c r="C11" s="164" t="s">
        <v>301</v>
      </c>
      <c r="D11" s="165">
        <v>249444746745</v>
      </c>
      <c r="E11" s="166">
        <v>209919091940</v>
      </c>
    </row>
    <row r="12" spans="1:5" ht="15">
      <c r="A12" s="167" t="s">
        <v>302</v>
      </c>
      <c r="B12" s="168">
        <v>111</v>
      </c>
      <c r="C12" s="164" t="s">
        <v>301</v>
      </c>
      <c r="D12" s="169">
        <v>7892246745</v>
      </c>
      <c r="E12" s="170">
        <v>2025517816</v>
      </c>
    </row>
    <row r="13" spans="1:5" ht="15">
      <c r="A13" s="167" t="s">
        <v>303</v>
      </c>
      <c r="B13" s="168">
        <v>112</v>
      </c>
      <c r="C13" s="164"/>
      <c r="D13" s="169">
        <v>241552500000</v>
      </c>
      <c r="E13" s="170">
        <v>207893574124</v>
      </c>
    </row>
    <row r="14" spans="1:5" ht="15">
      <c r="A14" s="162" t="s">
        <v>304</v>
      </c>
      <c r="B14" s="163">
        <v>120</v>
      </c>
      <c r="C14" s="164" t="s">
        <v>305</v>
      </c>
      <c r="D14" s="165">
        <v>2062459926</v>
      </c>
      <c r="E14" s="166">
        <v>53336549046</v>
      </c>
    </row>
    <row r="15" spans="1:5" ht="15">
      <c r="A15" s="167" t="s">
        <v>306</v>
      </c>
      <c r="B15" s="168">
        <v>121</v>
      </c>
      <c r="C15" s="164"/>
      <c r="D15" s="169">
        <v>2105847015</v>
      </c>
      <c r="E15" s="170">
        <v>53409083022</v>
      </c>
    </row>
    <row r="16" spans="1:5" ht="15">
      <c r="A16" s="167" t="s">
        <v>307</v>
      </c>
      <c r="B16" s="168">
        <v>129</v>
      </c>
      <c r="C16" s="164"/>
      <c r="D16" s="169">
        <v>-43387089</v>
      </c>
      <c r="E16" s="170">
        <v>-72533976</v>
      </c>
    </row>
    <row r="17" spans="1:5" ht="15">
      <c r="A17" s="162" t="s">
        <v>308</v>
      </c>
      <c r="B17" s="163">
        <v>130</v>
      </c>
      <c r="C17" s="164" t="s">
        <v>309</v>
      </c>
      <c r="D17" s="165">
        <v>2233066195</v>
      </c>
      <c r="E17" s="166">
        <v>8052391342</v>
      </c>
    </row>
    <row r="18" spans="1:5" ht="15">
      <c r="A18" s="167" t="s">
        <v>310</v>
      </c>
      <c r="B18" s="168">
        <v>131</v>
      </c>
      <c r="C18" s="164"/>
      <c r="D18" s="169">
        <v>14941950898</v>
      </c>
      <c r="E18" s="170">
        <v>16518846880</v>
      </c>
    </row>
    <row r="19" spans="1:5" ht="15">
      <c r="A19" s="167" t="s">
        <v>311</v>
      </c>
      <c r="B19" s="168">
        <v>132</v>
      </c>
      <c r="C19" s="164"/>
      <c r="D19" s="169">
        <v>0</v>
      </c>
      <c r="E19" s="170">
        <v>0</v>
      </c>
    </row>
    <row r="20" spans="1:5" ht="15">
      <c r="A20" s="167" t="s">
        <v>312</v>
      </c>
      <c r="B20" s="168">
        <v>135</v>
      </c>
      <c r="C20" s="164"/>
      <c r="D20" s="169">
        <v>0</v>
      </c>
      <c r="E20" s="170">
        <v>0</v>
      </c>
    </row>
    <row r="21" spans="1:5" ht="15">
      <c r="A21" s="167" t="s">
        <v>313</v>
      </c>
      <c r="B21" s="168">
        <v>138</v>
      </c>
      <c r="C21" s="164" t="s">
        <v>314</v>
      </c>
      <c r="D21" s="169">
        <v>530303861</v>
      </c>
      <c r="E21" s="170">
        <v>4323518766</v>
      </c>
    </row>
    <row r="22" spans="1:5" ht="15">
      <c r="A22" s="167" t="s">
        <v>315</v>
      </c>
      <c r="B22" s="168">
        <v>139</v>
      </c>
      <c r="C22" s="164"/>
      <c r="D22" s="169">
        <v>-13239188564</v>
      </c>
      <c r="E22" s="170">
        <v>-12789974304</v>
      </c>
    </row>
    <row r="23" spans="1:5" ht="15">
      <c r="A23" s="162" t="s">
        <v>316</v>
      </c>
      <c r="B23" s="163">
        <v>140</v>
      </c>
      <c r="C23" s="164" t="s">
        <v>317</v>
      </c>
      <c r="D23" s="165">
        <v>0</v>
      </c>
      <c r="E23" s="166">
        <v>0</v>
      </c>
    </row>
    <row r="24" spans="1:5" ht="15">
      <c r="A24" s="167" t="s">
        <v>318</v>
      </c>
      <c r="B24" s="168">
        <v>141</v>
      </c>
      <c r="C24" s="164"/>
      <c r="D24" s="169">
        <v>0</v>
      </c>
      <c r="E24" s="170">
        <v>0</v>
      </c>
    </row>
    <row r="25" spans="1:5" ht="15">
      <c r="A25" s="167" t="s">
        <v>319</v>
      </c>
      <c r="B25" s="168">
        <v>142</v>
      </c>
      <c r="C25" s="164"/>
      <c r="D25" s="169">
        <v>0</v>
      </c>
      <c r="E25" s="170">
        <v>0</v>
      </c>
    </row>
    <row r="26" spans="1:5" ht="15">
      <c r="A26" s="162" t="s">
        <v>320</v>
      </c>
      <c r="B26" s="163">
        <v>150</v>
      </c>
      <c r="C26" s="164"/>
      <c r="D26" s="165">
        <v>7580351171</v>
      </c>
      <c r="E26" s="166">
        <v>7711422169</v>
      </c>
    </row>
    <row r="27" spans="1:5" ht="15">
      <c r="A27" s="167" t="s">
        <v>321</v>
      </c>
      <c r="B27" s="168">
        <v>151</v>
      </c>
      <c r="C27" s="164"/>
      <c r="D27" s="169">
        <v>17361001</v>
      </c>
      <c r="E27" s="170">
        <v>148431999</v>
      </c>
    </row>
    <row r="28" spans="1:5" ht="15">
      <c r="A28" s="167" t="s">
        <v>322</v>
      </c>
      <c r="B28" s="168">
        <v>152</v>
      </c>
      <c r="C28" s="164"/>
      <c r="D28" s="169">
        <v>0</v>
      </c>
      <c r="E28" s="170">
        <v>0</v>
      </c>
    </row>
    <row r="29" spans="1:5" ht="15">
      <c r="A29" s="167" t="s">
        <v>323</v>
      </c>
      <c r="B29" s="168">
        <v>154</v>
      </c>
      <c r="C29" s="164"/>
      <c r="D29" s="169">
        <v>7255863270</v>
      </c>
      <c r="E29" s="170">
        <v>7255863270</v>
      </c>
    </row>
    <row r="30" spans="1:5" ht="15">
      <c r="A30" s="167" t="s">
        <v>324</v>
      </c>
      <c r="B30" s="168">
        <v>157</v>
      </c>
      <c r="C30" s="164"/>
      <c r="D30" s="169">
        <v>0</v>
      </c>
      <c r="E30" s="170">
        <v>0</v>
      </c>
    </row>
    <row r="31" spans="1:5" ht="15">
      <c r="A31" s="167" t="s">
        <v>325</v>
      </c>
      <c r="B31" s="168">
        <v>158</v>
      </c>
      <c r="C31" s="164"/>
      <c r="D31" s="169">
        <v>307126900</v>
      </c>
      <c r="E31" s="170">
        <v>307126900</v>
      </c>
    </row>
    <row r="32" spans="1:5" ht="15">
      <c r="A32" s="162" t="s">
        <v>326</v>
      </c>
      <c r="B32" s="163">
        <v>200</v>
      </c>
      <c r="C32" s="164"/>
      <c r="D32" s="165">
        <v>14634388369</v>
      </c>
      <c r="E32" s="166">
        <v>11607777520</v>
      </c>
    </row>
    <row r="33" spans="1:5" ht="15">
      <c r="A33" s="167" t="s">
        <v>327</v>
      </c>
      <c r="B33" s="168">
        <v>211</v>
      </c>
      <c r="C33" s="164"/>
      <c r="D33" s="169">
        <v>0</v>
      </c>
      <c r="E33" s="170">
        <v>0</v>
      </c>
    </row>
    <row r="34" spans="1:5" ht="15">
      <c r="A34" s="167" t="s">
        <v>328</v>
      </c>
      <c r="B34" s="168">
        <v>213</v>
      </c>
      <c r="C34" s="164"/>
      <c r="D34" s="169">
        <v>0</v>
      </c>
      <c r="E34" s="170">
        <v>0</v>
      </c>
    </row>
    <row r="35" spans="1:5" ht="15">
      <c r="A35" s="167" t="s">
        <v>329</v>
      </c>
      <c r="B35" s="168">
        <v>219</v>
      </c>
      <c r="C35" s="164"/>
      <c r="D35" s="169">
        <v>0</v>
      </c>
      <c r="E35" s="170">
        <v>0</v>
      </c>
    </row>
    <row r="36" spans="1:5" ht="15">
      <c r="A36" s="162" t="s">
        <v>330</v>
      </c>
      <c r="B36" s="163">
        <v>220</v>
      </c>
      <c r="C36" s="164"/>
      <c r="D36" s="165">
        <v>10907446958</v>
      </c>
      <c r="E36" s="166">
        <v>8029004260</v>
      </c>
    </row>
    <row r="37" spans="1:5" ht="15">
      <c r="A37" s="167" t="s">
        <v>331</v>
      </c>
      <c r="B37" s="168">
        <v>221</v>
      </c>
      <c r="C37" s="164"/>
      <c r="D37" s="169">
        <v>6573297251</v>
      </c>
      <c r="E37" s="170">
        <v>4032651042</v>
      </c>
    </row>
    <row r="38" spans="1:5" ht="15">
      <c r="A38" s="167" t="s">
        <v>332</v>
      </c>
      <c r="B38" s="168">
        <v>222</v>
      </c>
      <c r="C38" s="164"/>
      <c r="D38" s="169">
        <v>15900353803</v>
      </c>
      <c r="E38" s="170">
        <v>12588639239</v>
      </c>
    </row>
    <row r="39" spans="1:5" ht="15">
      <c r="A39" s="167" t="s">
        <v>333</v>
      </c>
      <c r="B39" s="168">
        <v>223</v>
      </c>
      <c r="C39" s="164"/>
      <c r="D39" s="169">
        <v>-9327056552</v>
      </c>
      <c r="E39" s="170">
        <v>-8555988197</v>
      </c>
    </row>
    <row r="40" spans="1:5" ht="15">
      <c r="A40" s="167" t="s">
        <v>332</v>
      </c>
      <c r="B40" s="168">
        <v>222</v>
      </c>
      <c r="C40" s="164"/>
      <c r="D40" s="169">
        <v>15900353803</v>
      </c>
      <c r="E40" s="170">
        <v>12588639239</v>
      </c>
    </row>
    <row r="41" spans="1:5" ht="15">
      <c r="A41" s="167" t="s">
        <v>334</v>
      </c>
      <c r="B41" s="168">
        <v>224</v>
      </c>
      <c r="C41" s="164" t="s">
        <v>335</v>
      </c>
      <c r="D41" s="169">
        <v>0</v>
      </c>
      <c r="E41" s="170">
        <v>0</v>
      </c>
    </row>
    <row r="42" spans="1:5" ht="15">
      <c r="A42" s="167" t="s">
        <v>332</v>
      </c>
      <c r="B42" s="168">
        <v>225</v>
      </c>
      <c r="C42" s="164"/>
      <c r="D42" s="169">
        <v>0</v>
      </c>
      <c r="E42" s="170">
        <v>0</v>
      </c>
    </row>
    <row r="43" spans="1:5" ht="15">
      <c r="A43" s="167" t="s">
        <v>333</v>
      </c>
      <c r="B43" s="168">
        <v>226</v>
      </c>
      <c r="C43" s="164"/>
      <c r="D43" s="169">
        <v>0</v>
      </c>
      <c r="E43" s="170">
        <v>0</v>
      </c>
    </row>
    <row r="44" spans="1:5" ht="15">
      <c r="A44" s="167" t="s">
        <v>336</v>
      </c>
      <c r="B44" s="168">
        <v>227</v>
      </c>
      <c r="C44" s="164" t="s">
        <v>337</v>
      </c>
      <c r="D44" s="169">
        <v>4334149707</v>
      </c>
      <c r="E44" s="170">
        <v>3996353218</v>
      </c>
    </row>
    <row r="45" spans="1:5" ht="15">
      <c r="A45" s="167" t="s">
        <v>332</v>
      </c>
      <c r="B45" s="168">
        <v>228</v>
      </c>
      <c r="C45" s="164"/>
      <c r="D45" s="169">
        <v>6986877303</v>
      </c>
      <c r="E45" s="170">
        <v>6945189252</v>
      </c>
    </row>
    <row r="46" spans="1:5" ht="15">
      <c r="A46" s="167" t="s">
        <v>338</v>
      </c>
      <c r="B46" s="168">
        <v>229</v>
      </c>
      <c r="C46" s="164"/>
      <c r="D46" s="169">
        <v>-2652727596</v>
      </c>
      <c r="E46" s="170">
        <v>-2948836034</v>
      </c>
    </row>
    <row r="47" spans="1:5" ht="15">
      <c r="A47" s="167" t="s">
        <v>339</v>
      </c>
      <c r="B47" s="168">
        <v>230</v>
      </c>
      <c r="C47" s="164"/>
      <c r="D47" s="169">
        <v>0</v>
      </c>
      <c r="E47" s="170">
        <v>0</v>
      </c>
    </row>
    <row r="48" spans="1:5" ht="15">
      <c r="A48" s="162" t="s">
        <v>340</v>
      </c>
      <c r="B48" s="163">
        <v>240</v>
      </c>
      <c r="C48" s="164"/>
      <c r="D48" s="165">
        <v>0</v>
      </c>
      <c r="E48" s="166">
        <v>0</v>
      </c>
    </row>
    <row r="49" spans="1:5" ht="15">
      <c r="A49" s="167" t="s">
        <v>332</v>
      </c>
      <c r="B49" s="168">
        <v>241</v>
      </c>
      <c r="C49" s="164"/>
      <c r="D49" s="169">
        <v>0</v>
      </c>
      <c r="E49" s="170">
        <v>0</v>
      </c>
    </row>
    <row r="50" spans="1:5" ht="15">
      <c r="A50" s="167" t="s">
        <v>341</v>
      </c>
      <c r="B50" s="168">
        <v>242</v>
      </c>
      <c r="C50" s="164"/>
      <c r="D50" s="169">
        <v>0</v>
      </c>
      <c r="E50" s="170">
        <v>0</v>
      </c>
    </row>
    <row r="51" spans="1:5" ht="15">
      <c r="A51" s="162" t="s">
        <v>342</v>
      </c>
      <c r="B51" s="163">
        <v>250</v>
      </c>
      <c r="C51" s="164"/>
      <c r="D51" s="165">
        <v>0</v>
      </c>
      <c r="E51" s="166">
        <v>0</v>
      </c>
    </row>
    <row r="52" spans="1:5" ht="15">
      <c r="A52" s="167" t="s">
        <v>343</v>
      </c>
      <c r="B52" s="168">
        <v>251</v>
      </c>
      <c r="C52" s="164"/>
      <c r="D52" s="169">
        <v>0</v>
      </c>
      <c r="E52" s="170">
        <v>0</v>
      </c>
    </row>
    <row r="53" spans="1:5" ht="15">
      <c r="A53" s="167" t="s">
        <v>344</v>
      </c>
      <c r="B53" s="168">
        <v>252</v>
      </c>
      <c r="C53" s="164"/>
      <c r="D53" s="169">
        <v>0</v>
      </c>
      <c r="E53" s="170">
        <v>0</v>
      </c>
    </row>
    <row r="54" spans="1:5" ht="15">
      <c r="A54" s="167" t="s">
        <v>345</v>
      </c>
      <c r="B54" s="168">
        <v>253</v>
      </c>
      <c r="C54" s="164"/>
      <c r="D54" s="169">
        <v>0</v>
      </c>
      <c r="E54" s="170">
        <v>0</v>
      </c>
    </row>
    <row r="55" spans="1:5" ht="15">
      <c r="A55" s="167" t="s">
        <v>346</v>
      </c>
      <c r="B55" s="168">
        <v>254</v>
      </c>
      <c r="C55" s="164"/>
      <c r="D55" s="169">
        <v>0</v>
      </c>
      <c r="E55" s="170">
        <v>0</v>
      </c>
    </row>
    <row r="56" spans="1:5" ht="15">
      <c r="A56" s="167" t="s">
        <v>347</v>
      </c>
      <c r="B56" s="168">
        <v>255</v>
      </c>
      <c r="C56" s="164"/>
      <c r="D56" s="169">
        <v>0</v>
      </c>
      <c r="E56" s="170">
        <v>0</v>
      </c>
    </row>
    <row r="57" spans="1:5" ht="15">
      <c r="A57" s="167" t="s">
        <v>348</v>
      </c>
      <c r="B57" s="168">
        <v>259</v>
      </c>
      <c r="C57" s="164"/>
      <c r="D57" s="169">
        <v>0</v>
      </c>
      <c r="E57" s="170">
        <v>0</v>
      </c>
    </row>
    <row r="58" spans="1:5" ht="15">
      <c r="A58" s="167" t="s">
        <v>349</v>
      </c>
      <c r="B58" s="168">
        <v>258</v>
      </c>
      <c r="C58" s="164" t="s">
        <v>305</v>
      </c>
      <c r="D58" s="169">
        <v>0</v>
      </c>
      <c r="E58" s="170">
        <v>0</v>
      </c>
    </row>
    <row r="59" spans="1:5" ht="15">
      <c r="A59" s="162" t="s">
        <v>350</v>
      </c>
      <c r="B59" s="163">
        <v>260</v>
      </c>
      <c r="C59" s="164"/>
      <c r="D59" s="165">
        <v>3726941411</v>
      </c>
      <c r="E59" s="166">
        <v>3578773260</v>
      </c>
    </row>
    <row r="60" spans="1:5" ht="15">
      <c r="A60" s="167" t="s">
        <v>351</v>
      </c>
      <c r="B60" s="168">
        <v>261</v>
      </c>
      <c r="C60" s="164" t="s">
        <v>352</v>
      </c>
      <c r="D60" s="169">
        <v>949764378</v>
      </c>
      <c r="E60" s="170">
        <v>500614713</v>
      </c>
    </row>
    <row r="61" spans="1:5" ht="15">
      <c r="A61" s="167" t="s">
        <v>353</v>
      </c>
      <c r="B61" s="168">
        <v>262</v>
      </c>
      <c r="C61" s="164" t="s">
        <v>335</v>
      </c>
      <c r="D61" s="169">
        <v>0</v>
      </c>
      <c r="E61" s="170">
        <v>0</v>
      </c>
    </row>
    <row r="62" spans="1:5" ht="15">
      <c r="A62" s="167" t="s">
        <v>354</v>
      </c>
      <c r="B62" s="168">
        <v>263</v>
      </c>
      <c r="C62" s="164" t="s">
        <v>355</v>
      </c>
      <c r="D62" s="169">
        <v>2777177033</v>
      </c>
      <c r="E62" s="170">
        <v>3078158547</v>
      </c>
    </row>
    <row r="63" spans="1:5" ht="15">
      <c r="A63" s="167" t="s">
        <v>356</v>
      </c>
      <c r="B63" s="168">
        <v>268</v>
      </c>
      <c r="C63" s="164"/>
      <c r="D63" s="169">
        <v>0</v>
      </c>
      <c r="E63" s="170">
        <v>0</v>
      </c>
    </row>
    <row r="64" spans="1:5" ht="15">
      <c r="A64" s="162" t="s">
        <v>357</v>
      </c>
      <c r="B64" s="163">
        <v>270</v>
      </c>
      <c r="C64" s="164"/>
      <c r="D64" s="165">
        <v>275955012406</v>
      </c>
      <c r="E64" s="166">
        <v>290627232017</v>
      </c>
    </row>
    <row r="65" spans="1:5" ht="15">
      <c r="A65" s="162" t="s">
        <v>358</v>
      </c>
      <c r="B65" s="171"/>
      <c r="C65" s="164"/>
      <c r="D65" s="165">
        <v>0</v>
      </c>
      <c r="E65" s="166">
        <v>0</v>
      </c>
    </row>
    <row r="66" spans="1:5" ht="15">
      <c r="A66" s="162" t="s">
        <v>359</v>
      </c>
      <c r="B66" s="163">
        <v>300</v>
      </c>
      <c r="C66" s="164"/>
      <c r="D66" s="165">
        <v>8617764882</v>
      </c>
      <c r="E66" s="166">
        <v>6910914274</v>
      </c>
    </row>
    <row r="67" spans="1:5" ht="15">
      <c r="A67" s="162" t="s">
        <v>360</v>
      </c>
      <c r="B67" s="163">
        <v>310</v>
      </c>
      <c r="C67" s="164"/>
      <c r="D67" s="165">
        <v>8617764882</v>
      </c>
      <c r="E67" s="166">
        <v>6910914274</v>
      </c>
    </row>
    <row r="68" spans="1:5" ht="15">
      <c r="A68" s="167" t="s">
        <v>361</v>
      </c>
      <c r="B68" s="168">
        <v>311</v>
      </c>
      <c r="C68" s="164"/>
      <c r="D68" s="169">
        <v>0</v>
      </c>
      <c r="E68" s="170">
        <v>0</v>
      </c>
    </row>
    <row r="69" spans="1:5" ht="15">
      <c r="A69" s="167" t="s">
        <v>362</v>
      </c>
      <c r="B69" s="168">
        <v>312</v>
      </c>
      <c r="C69" s="164"/>
      <c r="D69" s="169">
        <v>468485338</v>
      </c>
      <c r="E69" s="170">
        <v>436360337</v>
      </c>
    </row>
    <row r="70" spans="1:5" ht="15">
      <c r="A70" s="167" t="s">
        <v>363</v>
      </c>
      <c r="B70" s="168">
        <v>313</v>
      </c>
      <c r="C70" s="164"/>
      <c r="D70" s="169">
        <v>0</v>
      </c>
      <c r="E70" s="170">
        <v>0</v>
      </c>
    </row>
    <row r="71" spans="1:5" ht="15">
      <c r="A71" s="167" t="s">
        <v>364</v>
      </c>
      <c r="B71" s="168">
        <v>314</v>
      </c>
      <c r="C71" s="164" t="s">
        <v>365</v>
      </c>
      <c r="D71" s="169">
        <v>159502705</v>
      </c>
      <c r="E71" s="170">
        <v>88814143</v>
      </c>
    </row>
    <row r="72" spans="1:5" ht="15">
      <c r="A72" s="167" t="s">
        <v>366</v>
      </c>
      <c r="B72" s="168">
        <v>315</v>
      </c>
      <c r="C72" s="164"/>
      <c r="D72" s="169">
        <v>225191514</v>
      </c>
      <c r="E72" s="170">
        <v>133420848</v>
      </c>
    </row>
    <row r="73" spans="1:5" ht="15">
      <c r="A73" s="167" t="s">
        <v>367</v>
      </c>
      <c r="B73" s="168">
        <v>317</v>
      </c>
      <c r="C73" s="164"/>
      <c r="D73" s="169">
        <v>0</v>
      </c>
      <c r="E73" s="170">
        <v>0</v>
      </c>
    </row>
    <row r="74" spans="1:5" ht="15">
      <c r="A74" s="167" t="s">
        <v>368</v>
      </c>
      <c r="B74" s="168">
        <v>316</v>
      </c>
      <c r="C74" s="164" t="s">
        <v>369</v>
      </c>
      <c r="D74" s="169">
        <v>0</v>
      </c>
      <c r="E74" s="170">
        <v>256125000</v>
      </c>
    </row>
    <row r="75" spans="1:5" ht="15">
      <c r="A75" s="167" t="s">
        <v>370</v>
      </c>
      <c r="B75" s="168">
        <v>319</v>
      </c>
      <c r="C75" s="164"/>
      <c r="D75" s="169">
        <v>463750038</v>
      </c>
      <c r="E75" s="170">
        <v>479699070</v>
      </c>
    </row>
    <row r="76" spans="1:5" ht="15">
      <c r="A76" s="167" t="s">
        <v>371</v>
      </c>
      <c r="B76" s="168">
        <v>320</v>
      </c>
      <c r="C76" s="164"/>
      <c r="D76" s="169">
        <v>7300568287</v>
      </c>
      <c r="E76" s="170">
        <v>5514584906</v>
      </c>
    </row>
    <row r="77" spans="1:5" ht="15">
      <c r="A77" s="167" t="s">
        <v>372</v>
      </c>
      <c r="B77" s="168">
        <v>321</v>
      </c>
      <c r="C77" s="164"/>
      <c r="D77" s="169">
        <v>267000</v>
      </c>
      <c r="E77" s="170">
        <v>1909970</v>
      </c>
    </row>
    <row r="78" spans="1:5" ht="15">
      <c r="A78" s="167" t="s">
        <v>373</v>
      </c>
      <c r="B78" s="168">
        <v>322</v>
      </c>
      <c r="C78" s="164"/>
      <c r="D78" s="169">
        <v>0</v>
      </c>
      <c r="E78" s="170">
        <v>0</v>
      </c>
    </row>
    <row r="79" spans="1:5" ht="15">
      <c r="A79" s="167" t="s">
        <v>374</v>
      </c>
      <c r="B79" s="168">
        <v>323</v>
      </c>
      <c r="C79" s="164"/>
      <c r="D79" s="169">
        <v>0</v>
      </c>
      <c r="E79" s="170">
        <v>0</v>
      </c>
    </row>
    <row r="80" spans="1:5" ht="15">
      <c r="A80" s="167" t="s">
        <v>375</v>
      </c>
      <c r="B80" s="168">
        <v>327</v>
      </c>
      <c r="C80" s="164"/>
      <c r="D80" s="169">
        <v>0</v>
      </c>
      <c r="E80" s="170">
        <v>0</v>
      </c>
    </row>
    <row r="81" spans="1:5" ht="15">
      <c r="A81" s="167" t="s">
        <v>376</v>
      </c>
      <c r="B81" s="168">
        <v>328</v>
      </c>
      <c r="C81" s="164"/>
      <c r="D81" s="169">
        <v>0</v>
      </c>
      <c r="E81" s="170">
        <v>0</v>
      </c>
    </row>
    <row r="82" spans="1:5" ht="15">
      <c r="A82" s="167" t="s">
        <v>377</v>
      </c>
      <c r="B82" s="168">
        <v>329</v>
      </c>
      <c r="C82" s="164"/>
      <c r="D82" s="169">
        <v>0</v>
      </c>
      <c r="E82" s="170">
        <v>0</v>
      </c>
    </row>
    <row r="83" spans="1:5" ht="15">
      <c r="A83" s="162" t="s">
        <v>378</v>
      </c>
      <c r="B83" s="163">
        <v>330</v>
      </c>
      <c r="C83" s="164"/>
      <c r="D83" s="165">
        <v>0</v>
      </c>
      <c r="E83" s="166">
        <v>0</v>
      </c>
    </row>
    <row r="84" spans="1:5" ht="15">
      <c r="A84" s="167" t="s">
        <v>379</v>
      </c>
      <c r="B84" s="168">
        <v>332</v>
      </c>
      <c r="C84" s="164"/>
      <c r="D84" s="169">
        <v>0</v>
      </c>
      <c r="E84" s="170">
        <v>0</v>
      </c>
    </row>
    <row r="85" spans="1:5" ht="15">
      <c r="A85" s="167" t="s">
        <v>380</v>
      </c>
      <c r="B85" s="168">
        <v>333</v>
      </c>
      <c r="C85" s="164"/>
      <c r="D85" s="169">
        <v>0</v>
      </c>
      <c r="E85" s="170">
        <v>0</v>
      </c>
    </row>
    <row r="86" spans="1:5" ht="15">
      <c r="A86" s="167" t="s">
        <v>381</v>
      </c>
      <c r="B86" s="168">
        <v>334</v>
      </c>
      <c r="C86" s="164" t="s">
        <v>382</v>
      </c>
      <c r="D86" s="169">
        <v>0</v>
      </c>
      <c r="E86" s="170">
        <v>0</v>
      </c>
    </row>
    <row r="87" spans="1:5" ht="15">
      <c r="A87" s="167" t="s">
        <v>383</v>
      </c>
      <c r="B87" s="168">
        <v>335</v>
      </c>
      <c r="C87" s="164" t="s">
        <v>384</v>
      </c>
      <c r="D87" s="169">
        <v>0</v>
      </c>
      <c r="E87" s="170">
        <v>0</v>
      </c>
    </row>
    <row r="88" spans="1:5" ht="15">
      <c r="A88" s="167" t="s">
        <v>385</v>
      </c>
      <c r="B88" s="168">
        <v>336</v>
      </c>
      <c r="C88" s="164"/>
      <c r="D88" s="169">
        <v>0</v>
      </c>
      <c r="E88" s="170">
        <v>0</v>
      </c>
    </row>
    <row r="89" spans="1:5" ht="15">
      <c r="A89" s="167" t="s">
        <v>386</v>
      </c>
      <c r="B89" s="168">
        <v>337</v>
      </c>
      <c r="C89" s="164"/>
      <c r="D89" s="169">
        <v>0</v>
      </c>
      <c r="E89" s="170">
        <v>0</v>
      </c>
    </row>
    <row r="90" spans="1:5" ht="15">
      <c r="A90" s="167" t="s">
        <v>387</v>
      </c>
      <c r="B90" s="168">
        <v>338</v>
      </c>
      <c r="C90" s="164"/>
      <c r="D90" s="169">
        <v>0</v>
      </c>
      <c r="E90" s="170">
        <v>0</v>
      </c>
    </row>
    <row r="91" spans="1:5" ht="15">
      <c r="A91" s="167" t="s">
        <v>388</v>
      </c>
      <c r="B91" s="168">
        <v>339</v>
      </c>
      <c r="C91" s="164"/>
      <c r="D91" s="169">
        <v>0</v>
      </c>
      <c r="E91" s="170">
        <v>0</v>
      </c>
    </row>
    <row r="92" spans="1:5" ht="15">
      <c r="A92" s="167" t="s">
        <v>389</v>
      </c>
      <c r="B92" s="168">
        <v>359</v>
      </c>
      <c r="C92" s="164"/>
      <c r="D92" s="169">
        <v>0</v>
      </c>
      <c r="E92" s="170">
        <v>0</v>
      </c>
    </row>
    <row r="93" spans="1:5" ht="15">
      <c r="A93" s="162" t="s">
        <v>390</v>
      </c>
      <c r="B93" s="163">
        <v>400</v>
      </c>
      <c r="C93" s="164"/>
      <c r="D93" s="165">
        <v>267337247524</v>
      </c>
      <c r="E93" s="166">
        <v>283716317743</v>
      </c>
    </row>
    <row r="94" spans="1:5" ht="15">
      <c r="A94" s="162" t="s">
        <v>391</v>
      </c>
      <c r="B94" s="163">
        <v>410</v>
      </c>
      <c r="C94" s="164" t="s">
        <v>392</v>
      </c>
      <c r="D94" s="165">
        <v>267337247524</v>
      </c>
      <c r="E94" s="166">
        <v>283716317743</v>
      </c>
    </row>
    <row r="95" spans="1:5" ht="15">
      <c r="A95" s="167" t="s">
        <v>393</v>
      </c>
      <c r="B95" s="168">
        <v>411</v>
      </c>
      <c r="C95" s="164"/>
      <c r="D95" s="169">
        <v>300000000000</v>
      </c>
      <c r="E95" s="170">
        <v>300000000000</v>
      </c>
    </row>
    <row r="96" spans="1:5" ht="15">
      <c r="A96" s="167" t="s">
        <v>394</v>
      </c>
      <c r="B96" s="168">
        <v>412</v>
      </c>
      <c r="C96" s="164"/>
      <c r="D96" s="169">
        <v>0</v>
      </c>
      <c r="E96" s="170">
        <v>0</v>
      </c>
    </row>
    <row r="97" spans="1:5" ht="15">
      <c r="A97" s="167" t="s">
        <v>395</v>
      </c>
      <c r="B97" s="168">
        <v>413</v>
      </c>
      <c r="C97" s="164"/>
      <c r="D97" s="169">
        <v>0</v>
      </c>
      <c r="E97" s="170">
        <v>0</v>
      </c>
    </row>
    <row r="98" spans="1:5" ht="15">
      <c r="A98" s="167" t="s">
        <v>396</v>
      </c>
      <c r="B98" s="168">
        <v>414</v>
      </c>
      <c r="C98" s="164"/>
      <c r="D98" s="169">
        <v>0</v>
      </c>
      <c r="E98" s="170">
        <v>0</v>
      </c>
    </row>
    <row r="99" spans="1:5" ht="15">
      <c r="A99" s="167" t="s">
        <v>397</v>
      </c>
      <c r="B99" s="168">
        <v>415</v>
      </c>
      <c r="C99" s="164"/>
      <c r="D99" s="169">
        <v>0</v>
      </c>
      <c r="E99" s="170">
        <v>0</v>
      </c>
    </row>
    <row r="100" spans="1:5" ht="15">
      <c r="A100" s="167" t="s">
        <v>398</v>
      </c>
      <c r="B100" s="168">
        <v>416</v>
      </c>
      <c r="C100" s="164"/>
      <c r="D100" s="169">
        <v>0</v>
      </c>
      <c r="E100" s="170">
        <v>0</v>
      </c>
    </row>
    <row r="101" spans="1:5" ht="15">
      <c r="A101" s="167" t="s">
        <v>399</v>
      </c>
      <c r="B101" s="168">
        <v>417</v>
      </c>
      <c r="C101" s="164"/>
      <c r="D101" s="169">
        <v>2462261955</v>
      </c>
      <c r="E101" s="170">
        <v>2462261955</v>
      </c>
    </row>
    <row r="102" spans="1:5" ht="15">
      <c r="A102" s="167" t="s">
        <v>400</v>
      </c>
      <c r="B102" s="168">
        <v>418</v>
      </c>
      <c r="C102" s="164"/>
      <c r="D102" s="169">
        <v>2462261955</v>
      </c>
      <c r="E102" s="170">
        <v>2462261955</v>
      </c>
    </row>
    <row r="103" spans="1:5" ht="15">
      <c r="A103" s="167" t="s">
        <v>401</v>
      </c>
      <c r="B103" s="168">
        <v>419</v>
      </c>
      <c r="C103" s="164"/>
      <c r="D103" s="169">
        <v>0</v>
      </c>
      <c r="E103" s="170">
        <v>0</v>
      </c>
    </row>
    <row r="104" spans="1:5" ht="15">
      <c r="A104" s="167" t="s">
        <v>402</v>
      </c>
      <c r="B104" s="168">
        <v>420</v>
      </c>
      <c r="C104" s="164"/>
      <c r="D104" s="169">
        <v>-37587276386</v>
      </c>
      <c r="E104" s="170">
        <v>-21208206167</v>
      </c>
    </row>
    <row r="105" spans="1:5" ht="15">
      <c r="A105" s="167" t="s">
        <v>403</v>
      </c>
      <c r="B105" s="168">
        <v>421</v>
      </c>
      <c r="C105" s="164"/>
      <c r="D105" s="169">
        <v>0</v>
      </c>
      <c r="E105" s="170">
        <v>0</v>
      </c>
    </row>
    <row r="106" spans="1:5" ht="15">
      <c r="A106" s="167" t="s">
        <v>404</v>
      </c>
      <c r="B106" s="168">
        <v>422</v>
      </c>
      <c r="C106" s="164"/>
      <c r="D106" s="169">
        <v>0</v>
      </c>
      <c r="E106" s="170">
        <v>0</v>
      </c>
    </row>
    <row r="107" spans="1:5" ht="15">
      <c r="A107" s="162" t="s">
        <v>405</v>
      </c>
      <c r="B107" s="163">
        <v>439</v>
      </c>
      <c r="C107" s="164"/>
      <c r="D107" s="165">
        <v>0</v>
      </c>
      <c r="E107" s="166">
        <v>0</v>
      </c>
    </row>
    <row r="108" spans="1:5" ht="15.75" thickBot="1">
      <c r="A108" s="172" t="s">
        <v>406</v>
      </c>
      <c r="B108" s="173">
        <v>440</v>
      </c>
      <c r="C108" s="174"/>
      <c r="D108" s="175">
        <v>275955012406</v>
      </c>
      <c r="E108" s="176">
        <v>290627232017</v>
      </c>
    </row>
  </sheetData>
  <sheetProtection/>
  <mergeCells count="4">
    <mergeCell ref="C7:C8"/>
    <mergeCell ref="A5:E5"/>
    <mergeCell ref="A2:E2"/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XuanThanh 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XuanThanh</dc:creator>
  <cp:keywords/>
  <dc:description/>
  <cp:lastModifiedBy>tam</cp:lastModifiedBy>
  <cp:lastPrinted>2013-10-03T09:00:44Z</cp:lastPrinted>
  <dcterms:created xsi:type="dcterms:W3CDTF">2011-12-31T07:26:41Z</dcterms:created>
  <dcterms:modified xsi:type="dcterms:W3CDTF">2013-10-09T07:54:34Z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